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5730" activeTab="0"/>
  </bookViews>
  <sheets>
    <sheet name="Rekap" sheetId="1" r:id="rId1"/>
    <sheet name="Personil" sheetId="2" r:id="rId2"/>
    <sheet name="Non Personil" sheetId="3" r:id="rId3"/>
  </sheets>
  <externalReferences>
    <externalReference r:id="rId6"/>
  </externalReferences>
  <definedNames>
    <definedName name="_xlnm.Print_Area" localSheetId="2">'Non Personil'!$A$1:$U$98</definedName>
    <definedName name="_xlnm.Print_Area" localSheetId="1">'Personil'!$A$1:$V$67</definedName>
    <definedName name="_xlnm.Print_Area" localSheetId="0">'Rekap'!$A$1:$N$30</definedName>
    <definedName name="_xlnm.Print_Titles" localSheetId="2">'Non Personil'!$1:$9</definedName>
    <definedName name="_xlnm.Print_Titles" localSheetId="1">'Personil'!$2:$10</definedName>
  </definedNames>
  <calcPr fullCalcOnLoad="1"/>
</workbook>
</file>

<file path=xl/sharedStrings.xml><?xml version="1.0" encoding="utf-8"?>
<sst xmlns="http://schemas.openxmlformats.org/spreadsheetml/2006/main" count="303" uniqueCount="186">
  <si>
    <t>Amount</t>
  </si>
  <si>
    <t xml:space="preserve"> PROFESSIONAL STAFF</t>
  </si>
  <si>
    <t xml:space="preserve"> Housing Allowance</t>
  </si>
  <si>
    <t xml:space="preserve"> District Health &amp; Hygiene Specialist (HHS)</t>
  </si>
  <si>
    <t xml:space="preserve"> Provincial Team Leader</t>
  </si>
  <si>
    <t>(IDR)</t>
  </si>
  <si>
    <t>A.I</t>
  </si>
  <si>
    <t>B.I</t>
  </si>
  <si>
    <t>B.II</t>
  </si>
  <si>
    <t>B.III</t>
  </si>
  <si>
    <t xml:space="preserve"> Sub Total  B.I </t>
  </si>
  <si>
    <t xml:space="preserve"> Sub Total  B.II </t>
  </si>
  <si>
    <t xml:space="preserve"> Provincial Team Leader :</t>
  </si>
  <si>
    <t xml:space="preserve"> Water Supply Eng/ (WSE-CSS) :</t>
  </si>
  <si>
    <t xml:space="preserve"> District Health &amp; Hygiene Specialist (HHS) :</t>
  </si>
  <si>
    <t xml:space="preserve"> Water Supply Eng/ (WSE-CSS)</t>
  </si>
  <si>
    <t xml:space="preserve"> Provincial :</t>
  </si>
  <si>
    <t xml:space="preserve"> Districts :</t>
  </si>
  <si>
    <t xml:space="preserve"> Provincial Office :</t>
  </si>
  <si>
    <t>B.IV</t>
  </si>
  <si>
    <t xml:space="preserve"> Sub Total  B.III </t>
  </si>
  <si>
    <t xml:space="preserve"> Sub Total  B.IV</t>
  </si>
  <si>
    <t xml:space="preserve"> Sub Total  B.V</t>
  </si>
  <si>
    <t xml:space="preserve"> District Office (7 Offices) :</t>
  </si>
  <si>
    <t>B.V</t>
  </si>
  <si>
    <t>B.VI</t>
  </si>
  <si>
    <t>B.VII</t>
  </si>
  <si>
    <t xml:space="preserve"> Sub Total  B.VI</t>
  </si>
  <si>
    <t xml:space="preserve"> Sub Total  B.VII</t>
  </si>
  <si>
    <t>B.VIII</t>
  </si>
  <si>
    <t xml:space="preserve"> Sub Total  B.VIII</t>
  </si>
  <si>
    <t>B.IX</t>
  </si>
  <si>
    <t xml:space="preserve"> Sub Total  B.IX</t>
  </si>
  <si>
    <t xml:space="preserve"> Province Office Rental (1 unit x 36 months)</t>
  </si>
  <si>
    <t xml:space="preserve"> District Office Rental (7 unit x 36 months)</t>
  </si>
  <si>
    <t xml:space="preserve"> a. Transportation Province to Jakarta (2 trips/year)</t>
  </si>
  <si>
    <t xml:space="preserve"> a. Transportation District to Jakarta (1 trip/year)</t>
  </si>
  <si>
    <t xml:space="preserve"> a. Office Supply</t>
  </si>
  <si>
    <t xml:space="preserve"> b. Computer/Printer Supply</t>
  </si>
  <si>
    <t xml:space="preserve"> Sub Total  B.X</t>
  </si>
  <si>
    <t xml:space="preserve"> Water Supply Eng. &amp; Communal Sanitation Construction Spec. (WSE-CSS)</t>
  </si>
  <si>
    <t>A.II</t>
  </si>
  <si>
    <t>B.  REIMBURSABLE EXPENSES</t>
  </si>
  <si>
    <t>OUT OF STATION ALLOWANCE (OSA)</t>
  </si>
  <si>
    <t>REPORTS</t>
  </si>
  <si>
    <t>TELECOMMUNICATION</t>
  </si>
  <si>
    <t>OFFICE COST</t>
  </si>
  <si>
    <t>OFFICE EQUIPMENTS</t>
  </si>
  <si>
    <t>CAR RENTAL</t>
  </si>
  <si>
    <t>MOBILIZATION / DEMOBILIZATION</t>
  </si>
  <si>
    <t>NO.</t>
  </si>
  <si>
    <t>DESCRIPTION</t>
  </si>
  <si>
    <t>POSITION</t>
  </si>
  <si>
    <t>NAME</t>
  </si>
  <si>
    <t xml:space="preserve"> SUPPORTINS STAFF</t>
  </si>
  <si>
    <t xml:space="preserve"> </t>
  </si>
  <si>
    <t xml:space="preserve"> Car Rental and O &amp; M (7 unit x 36 months)</t>
  </si>
  <si>
    <t xml:space="preserve"> Car Rental and O &amp; M (1 unit x 36 months)</t>
  </si>
  <si>
    <t xml:space="preserve"> a. Computer (rental)   2 unit/month</t>
  </si>
  <si>
    <t xml:space="preserve"> b. Printer (rental)   1unit/month</t>
  </si>
  <si>
    <t xml:space="preserve"> a. Computer  (rental)  2 unit/district/month</t>
  </si>
  <si>
    <t xml:space="preserve"> b. Printer (rental) 1 unit/month</t>
  </si>
  <si>
    <t xml:space="preserve"> Inception Report (15 copies)/district</t>
  </si>
  <si>
    <t xml:space="preserve"> Monthly Report (15 copies/month)/district</t>
  </si>
  <si>
    <t xml:space="preserve"> Quarterly Report (15 copies/3 months)/district</t>
  </si>
  <si>
    <t xml:space="preserve"> Annual Report (15 copies/year)/district</t>
  </si>
  <si>
    <t xml:space="preserve"> Special Report (5 copies/years)/district</t>
  </si>
  <si>
    <t xml:space="preserve"> Draft Final Report (15 copies)/district</t>
  </si>
  <si>
    <t xml:space="preserve"> Final Report (15 copies)/district</t>
  </si>
  <si>
    <t xml:space="preserve"> MIS Input (5 copies)/6 month/district</t>
  </si>
  <si>
    <t>OFFICE RENTAL &amp; FURNITURE AND O &amp; M</t>
  </si>
  <si>
    <t xml:space="preserve"> Provincial Team Leader (Jkt - Palu)</t>
  </si>
  <si>
    <t xml:space="preserve"> Water Supply Eng/ (WSE-CSS) (Jkt - Palu - District)</t>
  </si>
  <si>
    <t xml:space="preserve"> District Health &amp; Hygiene Specialist (HHS) (Jkt - Palu - District)</t>
  </si>
  <si>
    <t xml:space="preserve"> DONGGALA</t>
  </si>
  <si>
    <t xml:space="preserve"> TOJO UNA UNA</t>
  </si>
  <si>
    <t xml:space="preserve"> POSO</t>
  </si>
  <si>
    <t xml:space="preserve"> BUOL</t>
  </si>
  <si>
    <t xml:space="preserve"> MOROWALI</t>
  </si>
  <si>
    <t xml:space="preserve"> BANGGAI KEPULAUAN</t>
  </si>
  <si>
    <t xml:space="preserve"> PARIGI MOUTONG</t>
  </si>
  <si>
    <t xml:space="preserve"> b. Transportation District to Province (4 trips/year) = (3 years)</t>
  </si>
  <si>
    <t xml:space="preserve"> b. Transportation Province to District (2 trips/year/district) = (3 years)</t>
  </si>
  <si>
    <t>Man-Month</t>
  </si>
  <si>
    <t>Billing Rate</t>
  </si>
  <si>
    <t>MM</t>
  </si>
  <si>
    <t>Water Supply Eng. &amp; Communal Sanitation Construction Spec. (WSE-CSS)</t>
  </si>
  <si>
    <t xml:space="preserve">A. </t>
  </si>
  <si>
    <t xml:space="preserve"> REMUNERATION</t>
  </si>
  <si>
    <t xml:space="preserve"> Years Report</t>
  </si>
  <si>
    <t xml:space="preserve"> Prov. Gov ICR Report</t>
  </si>
  <si>
    <t xml:space="preserve"> Provincial Office (Phone, Facs, Email, Post, Internet etc)</t>
  </si>
  <si>
    <t xml:space="preserve"> District Office (Phone, Facs, Email, Post Internet etc) (7 Dist. x 36 months)</t>
  </si>
  <si>
    <t xml:space="preserve"> a. OSA  to Jakarta (2 trips/year @ 2 days)</t>
  </si>
  <si>
    <t xml:space="preserve"> b. OSA to District (2 trips/year/district @ 2 days)</t>
  </si>
  <si>
    <t xml:space="preserve"> a. OSA to Jkt (1 trip/year @ 2 days)</t>
  </si>
  <si>
    <t xml:space="preserve"> b. OSA to Province (4 trips/year @ 3 days)</t>
  </si>
  <si>
    <t xml:space="preserve"> c. OSA District to Villages (1 trip/month @ 14 days)</t>
  </si>
  <si>
    <t xml:space="preserve"> c. Digital Camera (rental) 1 unit/month/district </t>
  </si>
  <si>
    <t>CONTRACT</t>
  </si>
  <si>
    <t>PREVIOUS</t>
  </si>
  <si>
    <t>THIS INVOICE</t>
  </si>
  <si>
    <t>Total</t>
  </si>
  <si>
    <t>Sub Total</t>
  </si>
  <si>
    <t>UP TO HIS INVOICE</t>
  </si>
  <si>
    <t>REMAIN</t>
  </si>
  <si>
    <t>PROVINCE</t>
  </si>
  <si>
    <t>DISTRICT</t>
  </si>
  <si>
    <t>Team Leader</t>
  </si>
  <si>
    <t>Rp</t>
  </si>
  <si>
    <t>Data Manag / Comp Operator</t>
  </si>
  <si>
    <t>Administration</t>
  </si>
  <si>
    <t>Driver</t>
  </si>
  <si>
    <t>Administration / Computer Operator</t>
  </si>
  <si>
    <t>Draftman</t>
  </si>
  <si>
    <t>PROVINCIAL MANAGEMENT ADVISORY CONSULTANT (PMAC)</t>
  </si>
  <si>
    <t>TO THE PROVINCIAL PROJECT MANAGEMENT UNIT (PPMU)</t>
  </si>
  <si>
    <t>No. Invoice</t>
  </si>
  <si>
    <t>Periode</t>
  </si>
  <si>
    <t>Contract No</t>
  </si>
  <si>
    <t>TOTAL REIMBURSABLE EXPENSES</t>
  </si>
  <si>
    <t>SUMMARY OF INVOICE</t>
  </si>
  <si>
    <t>CONRACT</t>
  </si>
  <si>
    <t>INVOICE</t>
  </si>
  <si>
    <t>REMAIN CONTRACT</t>
  </si>
  <si>
    <t>REMUNERATION</t>
  </si>
  <si>
    <t>REIMBURSABLE EXPENSES</t>
  </si>
  <si>
    <t>TOTAL</t>
  </si>
  <si>
    <t>GRAND TOTAL</t>
  </si>
  <si>
    <t>VAT 10% paid by Government (DGHS) or SPM Nihil</t>
  </si>
  <si>
    <t>Asep Sulaeman</t>
  </si>
  <si>
    <t>Tahir Dalango</t>
  </si>
  <si>
    <t>Valentina Paranten</t>
  </si>
  <si>
    <t>Adi Mardjani</t>
  </si>
  <si>
    <t>Muh. Ali Bahri</t>
  </si>
  <si>
    <t>Sentot Budiyanto</t>
  </si>
  <si>
    <t>Abdulah Pamalo</t>
  </si>
  <si>
    <t>Luluk Budijono</t>
  </si>
  <si>
    <t>Theresia Oktaviani</t>
  </si>
  <si>
    <t>Hesti Damayanti</t>
  </si>
  <si>
    <t>Kahardiansyah</t>
  </si>
  <si>
    <t>Sixsanto Esa</t>
  </si>
  <si>
    <t>Muhamad Iqsan</t>
  </si>
  <si>
    <t>Salida Arianti</t>
  </si>
  <si>
    <t>Sarinah</t>
  </si>
  <si>
    <t>Ir. H. Bambang H Wikanta, MM, MT</t>
  </si>
  <si>
    <t>PT. PERENTJANA DJAJA</t>
  </si>
  <si>
    <t>Pejabat Pembuat Komitmen</t>
  </si>
  <si>
    <t>Satuan Kerja Pengembangan Kinerja</t>
  </si>
  <si>
    <t>Pengelolaan Air Minum Sulawesi Tengah</t>
  </si>
  <si>
    <t>Repayment of Advance Payment</t>
  </si>
  <si>
    <t xml:space="preserve">Precident Director </t>
  </si>
  <si>
    <t xml:space="preserve"> c. Survey Equipments (7 X 12)</t>
  </si>
  <si>
    <t>PROVINCE OF CENTRAL SULAWESI (PACKAGE C-15)</t>
  </si>
  <si>
    <t>(%)</t>
  </si>
  <si>
    <t>Bobot</t>
  </si>
  <si>
    <t>Rp.</t>
  </si>
  <si>
    <t>Bobot (%)</t>
  </si>
  <si>
    <t>BOBOT</t>
  </si>
  <si>
    <t>BOBOT (%)</t>
  </si>
  <si>
    <t>:No. KU.08.08/AM/14/2009 Tanggal 27 August 2009</t>
  </si>
  <si>
    <t>:Tanggal 16 September 2009</t>
  </si>
  <si>
    <t>Contract</t>
  </si>
  <si>
    <t>:1 Desember 2009 - 31 Januari 2010</t>
  </si>
  <si>
    <t>Des'09</t>
  </si>
  <si>
    <t>Jan'10</t>
  </si>
  <si>
    <t>:2 (Dua)</t>
  </si>
  <si>
    <t>Memorandum No. 1</t>
  </si>
  <si>
    <t>DES'09</t>
  </si>
  <si>
    <t>JAN'10</t>
  </si>
  <si>
    <t>BIMONTLY NO.2</t>
  </si>
  <si>
    <t>Memorandum No. 2</t>
  </si>
  <si>
    <t>:Tanggal 16 Desember 2009</t>
  </si>
  <si>
    <t xml:space="preserve">UP TO THIS </t>
  </si>
  <si>
    <t xml:space="preserve"> INVOICE</t>
  </si>
  <si>
    <t>Abdul Rasyid</t>
  </si>
  <si>
    <t>Suryanto</t>
  </si>
  <si>
    <t>Ricki Susanto</t>
  </si>
  <si>
    <t>Sri Wahyuni</t>
  </si>
  <si>
    <t>Ibnu Hajar Kalumu</t>
  </si>
  <si>
    <t>Yuliyanati</t>
  </si>
  <si>
    <t>Deddy Kwarto</t>
  </si>
  <si>
    <t>NIP. 195510301990031001</t>
  </si>
  <si>
    <t>Herlina Muslimin</t>
  </si>
  <si>
    <t>Jakarta,  31 Januari 2010</t>
  </si>
  <si>
    <t>ISTIADJI, ST</t>
  </si>
</sst>
</file>

<file path=xl/styles.xml><?xml version="1.0" encoding="utf-8"?>
<styleSheet xmlns="http://schemas.openxmlformats.org/spreadsheetml/2006/main">
  <numFmts count="4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000"/>
    <numFmt numFmtId="179" formatCode="0.00_);\(0.00\)"/>
    <numFmt numFmtId="180" formatCode="0_);\(0\)"/>
    <numFmt numFmtId="181" formatCode="#,##0.0"/>
    <numFmt numFmtId="182" formatCode="#,##0.000"/>
    <numFmt numFmtId="183" formatCode="0.0"/>
    <numFmt numFmtId="184" formatCode="#,##0.00000"/>
    <numFmt numFmtId="185" formatCode="#,##0.0000000"/>
    <numFmt numFmtId="186" formatCode="#,##0.000000000"/>
    <numFmt numFmtId="187" formatCode="0.000"/>
    <numFmt numFmtId="188" formatCode="#,##0.0_);\(#,##0.0\)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#,##0.0000"/>
    <numFmt numFmtId="197" formatCode="[$-421]dd\ mmmm\ yyyy"/>
    <numFmt numFmtId="198" formatCode="#,##0;[Red]#,##0"/>
    <numFmt numFmtId="199" formatCode="#,##0.0;[Red]#,##0.0"/>
    <numFmt numFmtId="200" formatCode="#,##0.00;[Red]#,##0.00"/>
    <numFmt numFmtId="201" formatCode="#,##0.000_);\(#,##0.000\)"/>
    <numFmt numFmtId="202" formatCode="#,##0.0000_);\(#,##0.0000\)"/>
    <numFmt numFmtId="203" formatCode="#,##0.00000_);\(#,##0.00000\)"/>
    <numFmt numFmtId="204" formatCode="#,##0.000;[Red]#,##0.000"/>
  </numFmts>
  <fonts count="6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8"/>
      <color indexed="12"/>
      <name val="Arial"/>
      <family val="2"/>
    </font>
    <font>
      <u val="single"/>
      <sz val="10.8"/>
      <color indexed="36"/>
      <name val="Arial"/>
      <family val="2"/>
    </font>
    <font>
      <sz val="12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4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Arial"/>
      <family val="2"/>
    </font>
    <font>
      <sz val="14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8"/>
      <name val="Arial"/>
      <family val="2"/>
    </font>
    <font>
      <b/>
      <u val="single"/>
      <sz val="10"/>
      <color indexed="8"/>
      <name val="Tahoma"/>
      <family val="2"/>
    </font>
    <font>
      <b/>
      <u val="single"/>
      <sz val="10"/>
      <name val="Tahoma"/>
      <family val="2"/>
    </font>
    <font>
      <b/>
      <sz val="12"/>
      <name val="Arial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thin"/>
      <right>
        <color indexed="63"/>
      </right>
      <top style="double"/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/>
      <top>
        <color indexed="63"/>
      </top>
      <bottom style="medium">
        <color indexed="8"/>
      </bottom>
    </border>
    <border>
      <left style="double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/>
      <top style="medium">
        <color indexed="8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double"/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>
        <color indexed="8"/>
      </right>
      <top style="thin"/>
      <bottom>
        <color indexed="63"/>
      </bottom>
    </border>
    <border>
      <left style="double"/>
      <right style="thin">
        <color indexed="8"/>
      </right>
      <top>
        <color indexed="63"/>
      </top>
      <bottom style="thin"/>
    </border>
    <border>
      <left style="double"/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 style="thin">
        <color indexed="8"/>
      </left>
      <right style="double">
        <color indexed="8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 style="thin"/>
      <bottom style="thin">
        <color indexed="8"/>
      </bottom>
    </border>
    <border>
      <left style="double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double"/>
      <top style="hair"/>
      <bottom style="hair"/>
    </border>
    <border>
      <left style="thin">
        <color indexed="8"/>
      </left>
      <right style="double">
        <color indexed="8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medium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double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>
        <color indexed="8"/>
      </left>
      <right style="double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 style="double"/>
      <right style="thin">
        <color indexed="8"/>
      </right>
      <top style="double"/>
      <bottom>
        <color indexed="63"/>
      </bottom>
    </border>
    <border>
      <left style="double"/>
      <right style="thin">
        <color indexed="8"/>
      </right>
      <top>
        <color indexed="63"/>
      </top>
      <bottom style="medium">
        <color indexed="8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>
        <color indexed="8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12">
    <xf numFmtId="0" fontId="0" fillId="0" borderId="0" xfId="0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Continuous" vertical="center"/>
    </xf>
    <xf numFmtId="0" fontId="12" fillId="0" borderId="13" xfId="0" applyFont="1" applyFill="1" applyBorder="1" applyAlignment="1">
      <alignment horizontal="centerContinuous" vertical="center"/>
    </xf>
    <xf numFmtId="0" fontId="12" fillId="0" borderId="14" xfId="0" applyFont="1" applyFill="1" applyBorder="1" applyAlignment="1">
      <alignment horizontal="centerContinuous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 quotePrefix="1">
      <alignment horizontal="center" vertical="center"/>
    </xf>
    <xf numFmtId="0" fontId="13" fillId="0" borderId="18" xfId="0" applyFont="1" applyFill="1" applyBorder="1" applyAlignment="1" quotePrefix="1">
      <alignment horizontal="center" vertical="center"/>
    </xf>
    <xf numFmtId="0" fontId="13" fillId="0" borderId="20" xfId="0" applyFont="1" applyFill="1" applyBorder="1" applyAlignment="1" quotePrefix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 quotePrefix="1">
      <alignment horizontal="center" vertical="center"/>
    </xf>
    <xf numFmtId="0" fontId="13" fillId="0" borderId="24" xfId="0" applyFont="1" applyFill="1" applyBorder="1" applyAlignment="1" quotePrefix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 quotePrefix="1">
      <alignment horizontal="center" vertical="center"/>
    </xf>
    <xf numFmtId="0" fontId="13" fillId="0" borderId="28" xfId="0" applyNumberFormat="1" applyFont="1" applyFill="1" applyBorder="1" applyAlignment="1" quotePrefix="1">
      <alignment horizontal="center" vertical="center"/>
    </xf>
    <xf numFmtId="0" fontId="13" fillId="0" borderId="29" xfId="0" applyNumberFormat="1" applyFont="1" applyFill="1" applyBorder="1" applyAlignment="1">
      <alignment vertical="center"/>
    </xf>
    <xf numFmtId="188" fontId="8" fillId="0" borderId="29" xfId="0" applyNumberFormat="1" applyFont="1" applyFill="1" applyBorder="1" applyAlignment="1">
      <alignment vertical="center"/>
    </xf>
    <xf numFmtId="37" fontId="8" fillId="0" borderId="29" xfId="0" applyNumberFormat="1" applyFont="1" applyFill="1" applyBorder="1" applyAlignment="1">
      <alignment vertical="center"/>
    </xf>
    <xf numFmtId="37" fontId="8" fillId="0" borderId="30" xfId="0" applyNumberFormat="1" applyFont="1" applyFill="1" applyBorder="1" applyAlignment="1">
      <alignment vertical="center"/>
    </xf>
    <xf numFmtId="188" fontId="8" fillId="0" borderId="31" xfId="0" applyNumberFormat="1" applyFont="1" applyFill="1" applyBorder="1" applyAlignment="1">
      <alignment vertical="center"/>
    </xf>
    <xf numFmtId="188" fontId="8" fillId="0" borderId="32" xfId="0" applyNumberFormat="1" applyFont="1" applyFill="1" applyBorder="1" applyAlignment="1">
      <alignment vertical="center"/>
    </xf>
    <xf numFmtId="37" fontId="8" fillId="0" borderId="33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34" xfId="0" applyNumberFormat="1" applyFont="1" applyFill="1" applyBorder="1" applyAlignment="1">
      <alignment vertical="center"/>
    </xf>
    <xf numFmtId="0" fontId="13" fillId="0" borderId="35" xfId="0" applyNumberFormat="1" applyFont="1" applyFill="1" applyBorder="1" applyAlignment="1">
      <alignment vertical="center"/>
    </xf>
    <xf numFmtId="37" fontId="8" fillId="0" borderId="36" xfId="0" applyNumberFormat="1" applyFont="1" applyFill="1" applyBorder="1" applyAlignment="1">
      <alignment vertical="center"/>
    </xf>
    <xf numFmtId="37" fontId="8" fillId="0" borderId="37" xfId="0" applyNumberFormat="1" applyFont="1" applyFill="1" applyBorder="1" applyAlignment="1">
      <alignment vertical="center"/>
    </xf>
    <xf numFmtId="188" fontId="8" fillId="0" borderId="38" xfId="0" applyNumberFormat="1" applyFont="1" applyFill="1" applyBorder="1" applyAlignment="1">
      <alignment vertical="center"/>
    </xf>
    <xf numFmtId="188" fontId="8" fillId="0" borderId="39" xfId="0" applyNumberFormat="1" applyFont="1" applyFill="1" applyBorder="1" applyAlignment="1">
      <alignment vertical="center"/>
    </xf>
    <xf numFmtId="0" fontId="13" fillId="0" borderId="40" xfId="0" applyNumberFormat="1" applyFont="1" applyFill="1" applyBorder="1" applyAlignment="1" quotePrefix="1">
      <alignment horizontal="center" vertical="center"/>
    </xf>
    <xf numFmtId="0" fontId="13" fillId="0" borderId="41" xfId="0" applyNumberFormat="1" applyFont="1" applyFill="1" applyBorder="1" applyAlignment="1">
      <alignment vertical="center"/>
    </xf>
    <xf numFmtId="37" fontId="8" fillId="0" borderId="41" xfId="0" applyNumberFormat="1" applyFont="1" applyFill="1" applyBorder="1" applyAlignment="1">
      <alignment vertical="center"/>
    </xf>
    <xf numFmtId="188" fontId="8" fillId="0" borderId="42" xfId="0" applyNumberFormat="1" applyFont="1" applyFill="1" applyBorder="1" applyAlignment="1">
      <alignment vertical="center"/>
    </xf>
    <xf numFmtId="188" fontId="8" fillId="0" borderId="43" xfId="0" applyNumberFormat="1" applyFont="1" applyFill="1" applyBorder="1" applyAlignment="1">
      <alignment vertical="center"/>
    </xf>
    <xf numFmtId="0" fontId="13" fillId="0" borderId="36" xfId="0" applyNumberFormat="1" applyFont="1" applyFill="1" applyBorder="1" applyAlignment="1" quotePrefix="1">
      <alignment vertical="center"/>
    </xf>
    <xf numFmtId="37" fontId="13" fillId="0" borderId="0" xfId="0" applyNumberFormat="1" applyFont="1" applyFill="1" applyBorder="1" applyAlignment="1">
      <alignment vertical="center"/>
    </xf>
    <xf numFmtId="0" fontId="13" fillId="0" borderId="44" xfId="0" applyFont="1" applyFill="1" applyBorder="1" applyAlignment="1">
      <alignment horizontal="centerContinuous" vertical="center"/>
    </xf>
    <xf numFmtId="0" fontId="13" fillId="0" borderId="45" xfId="0" applyFont="1" applyFill="1" applyBorder="1" applyAlignment="1">
      <alignment horizontal="centerContinuous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Continuous" vertical="center"/>
    </xf>
    <xf numFmtId="0" fontId="13" fillId="0" borderId="15" xfId="0" applyFont="1" applyFill="1" applyBorder="1" applyAlignment="1">
      <alignment horizontal="centerContinuous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48" xfId="0" applyFont="1" applyFill="1" applyBorder="1" applyAlignment="1" quotePrefix="1">
      <alignment horizontal="center" vertical="center"/>
    </xf>
    <xf numFmtId="0" fontId="12" fillId="0" borderId="49" xfId="0" applyFont="1" applyFill="1" applyBorder="1" applyAlignment="1">
      <alignment horizontal="centerContinuous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 quotePrefix="1">
      <alignment horizontal="center" vertical="center"/>
    </xf>
    <xf numFmtId="0" fontId="13" fillId="0" borderId="52" xfId="0" applyFont="1" applyFill="1" applyBorder="1" applyAlignment="1" quotePrefix="1">
      <alignment horizontal="center" vertical="center"/>
    </xf>
    <xf numFmtId="37" fontId="8" fillId="0" borderId="53" xfId="0" applyNumberFormat="1" applyFont="1" applyFill="1" applyBorder="1" applyAlignment="1">
      <alignment vertical="center"/>
    </xf>
    <xf numFmtId="37" fontId="8" fillId="0" borderId="54" xfId="0" applyNumberFormat="1" applyFont="1" applyFill="1" applyBorder="1" applyAlignment="1">
      <alignment vertical="center"/>
    </xf>
    <xf numFmtId="37" fontId="8" fillId="0" borderId="55" xfId="0" applyNumberFormat="1" applyFont="1" applyFill="1" applyBorder="1" applyAlignment="1">
      <alignment vertical="center"/>
    </xf>
    <xf numFmtId="198" fontId="6" fillId="0" borderId="0" xfId="0" applyNumberFormat="1" applyFont="1" applyFill="1" applyAlignment="1">
      <alignment vertical="center"/>
    </xf>
    <xf numFmtId="198" fontId="11" fillId="0" borderId="0" xfId="0" applyNumberFormat="1" applyFont="1" applyFill="1" applyAlignment="1">
      <alignment horizontal="left" vertical="center"/>
    </xf>
    <xf numFmtId="198" fontId="7" fillId="0" borderId="16" xfId="0" applyNumberFormat="1" applyFont="1" applyFill="1" applyBorder="1" applyAlignment="1">
      <alignment vertical="center"/>
    </xf>
    <xf numFmtId="198" fontId="7" fillId="0" borderId="15" xfId="0" applyNumberFormat="1" applyFont="1" applyFill="1" applyBorder="1" applyAlignment="1">
      <alignment vertical="center"/>
    </xf>
    <xf numFmtId="198" fontId="7" fillId="0" borderId="56" xfId="0" applyNumberFormat="1" applyFont="1" applyFill="1" applyBorder="1" applyAlignment="1">
      <alignment vertical="center"/>
    </xf>
    <xf numFmtId="198" fontId="7" fillId="0" borderId="57" xfId="0" applyNumberFormat="1" applyFont="1" applyFill="1" applyBorder="1" applyAlignment="1">
      <alignment vertical="center"/>
    </xf>
    <xf numFmtId="198" fontId="7" fillId="0" borderId="58" xfId="0" applyNumberFormat="1" applyFont="1" applyFill="1" applyBorder="1" applyAlignment="1">
      <alignment vertical="center"/>
    </xf>
    <xf numFmtId="198" fontId="7" fillId="0" borderId="59" xfId="0" applyNumberFormat="1" applyFont="1" applyFill="1" applyBorder="1" applyAlignment="1">
      <alignment vertical="center"/>
    </xf>
    <xf numFmtId="198" fontId="7" fillId="0" borderId="60" xfId="0" applyNumberFormat="1" applyFont="1" applyFill="1" applyBorder="1" applyAlignment="1">
      <alignment vertical="center"/>
    </xf>
    <xf numFmtId="198" fontId="7" fillId="0" borderId="61" xfId="0" applyNumberFormat="1" applyFont="1" applyFill="1" applyBorder="1" applyAlignment="1">
      <alignment vertical="center"/>
    </xf>
    <xf numFmtId="198" fontId="6" fillId="0" borderId="0" xfId="0" applyNumberFormat="1" applyFont="1" applyFill="1" applyAlignment="1" quotePrefix="1">
      <alignment vertical="center"/>
    </xf>
    <xf numFmtId="198" fontId="15" fillId="0" borderId="0" xfId="0" applyNumberFormat="1" applyFont="1" applyFill="1" applyBorder="1" applyAlignment="1">
      <alignment horizontal="left" vertical="center"/>
    </xf>
    <xf numFmtId="198" fontId="15" fillId="0" borderId="0" xfId="0" applyNumberFormat="1" applyFont="1" applyFill="1" applyAlignment="1">
      <alignment vertical="center"/>
    </xf>
    <xf numFmtId="198" fontId="15" fillId="0" borderId="0" xfId="0" applyNumberFormat="1" applyFont="1" applyFill="1" applyBorder="1" applyAlignment="1" quotePrefix="1">
      <alignment horizontal="left" vertical="center"/>
    </xf>
    <xf numFmtId="198" fontId="17" fillId="0" borderId="11" xfId="0" applyNumberFormat="1" applyFont="1" applyFill="1" applyBorder="1" applyAlignment="1">
      <alignment horizontal="centerContinuous" vertical="center"/>
    </xf>
    <xf numFmtId="198" fontId="17" fillId="0" borderId="12" xfId="0" applyNumberFormat="1" applyFont="1" applyFill="1" applyBorder="1" applyAlignment="1">
      <alignment horizontal="centerContinuous" vertical="center"/>
    </xf>
    <xf numFmtId="198" fontId="17" fillId="0" borderId="13" xfId="0" applyNumberFormat="1" applyFont="1" applyFill="1" applyBorder="1" applyAlignment="1">
      <alignment horizontal="centerContinuous" vertical="center"/>
    </xf>
    <xf numFmtId="198" fontId="17" fillId="0" borderId="49" xfId="0" applyNumberFormat="1" applyFont="1" applyFill="1" applyBorder="1" applyAlignment="1">
      <alignment horizontal="centerContinuous" vertical="center"/>
    </xf>
    <xf numFmtId="198" fontId="17" fillId="0" borderId="14" xfId="0" applyNumberFormat="1" applyFont="1" applyFill="1" applyBorder="1" applyAlignment="1">
      <alignment horizontal="centerContinuous" vertical="center"/>
    </xf>
    <xf numFmtId="198" fontId="8" fillId="0" borderId="16" xfId="0" applyNumberFormat="1" applyFont="1" applyFill="1" applyBorder="1" applyAlignment="1">
      <alignment horizontal="center" vertical="center"/>
    </xf>
    <xf numFmtId="198" fontId="8" fillId="0" borderId="45" xfId="0" applyNumberFormat="1" applyFont="1" applyFill="1" applyBorder="1" applyAlignment="1">
      <alignment horizontal="center" vertical="center"/>
    </xf>
    <xf numFmtId="198" fontId="8" fillId="0" borderId="15" xfId="0" applyNumberFormat="1" applyFont="1" applyFill="1" applyBorder="1" applyAlignment="1">
      <alignment horizontal="center" vertical="center"/>
    </xf>
    <xf numFmtId="198" fontId="8" fillId="0" borderId="45" xfId="0" applyNumberFormat="1" applyFont="1" applyFill="1" applyBorder="1" applyAlignment="1">
      <alignment horizontal="centerContinuous" vertical="center"/>
    </xf>
    <xf numFmtId="198" fontId="8" fillId="0" borderId="16" xfId="0" applyNumberFormat="1" applyFont="1" applyFill="1" applyBorder="1" applyAlignment="1">
      <alignment horizontal="centerContinuous" vertical="center"/>
    </xf>
    <xf numFmtId="198" fontId="8" fillId="0" borderId="15" xfId="0" applyNumberFormat="1" applyFont="1" applyFill="1" applyBorder="1" applyAlignment="1">
      <alignment horizontal="centerContinuous" vertical="center"/>
    </xf>
    <xf numFmtId="198" fontId="8" fillId="0" borderId="50" xfId="0" applyNumberFormat="1" applyFont="1" applyFill="1" applyBorder="1" applyAlignment="1">
      <alignment horizontal="center" vertical="center"/>
    </xf>
    <xf numFmtId="198" fontId="8" fillId="0" borderId="17" xfId="0" applyNumberFormat="1" applyFont="1" applyFill="1" applyBorder="1" applyAlignment="1">
      <alignment horizontal="center" vertical="center"/>
    </xf>
    <xf numFmtId="198" fontId="8" fillId="0" borderId="19" xfId="0" applyNumberFormat="1" applyFont="1" applyFill="1" applyBorder="1" applyAlignment="1">
      <alignment horizontal="center" vertical="center"/>
    </xf>
    <xf numFmtId="198" fontId="8" fillId="0" borderId="62" xfId="0" applyNumberFormat="1" applyFont="1" applyFill="1" applyBorder="1" applyAlignment="1">
      <alignment horizontal="center" vertical="center"/>
    </xf>
    <xf numFmtId="198" fontId="8" fillId="0" borderId="18" xfId="0" applyNumberFormat="1" applyFont="1" applyFill="1" applyBorder="1" applyAlignment="1">
      <alignment horizontal="center" vertical="center"/>
    </xf>
    <xf numFmtId="198" fontId="8" fillId="0" borderId="48" xfId="0" applyNumberFormat="1" applyFont="1" applyFill="1" applyBorder="1" applyAlignment="1">
      <alignment horizontal="center" vertical="center"/>
    </xf>
    <xf numFmtId="198" fontId="8" fillId="0" borderId="48" xfId="0" applyNumberFormat="1" applyFont="1" applyFill="1" applyBorder="1" applyAlignment="1" quotePrefix="1">
      <alignment horizontal="center" vertical="center"/>
    </xf>
    <xf numFmtId="198" fontId="8" fillId="0" borderId="63" xfId="0" applyNumberFormat="1" applyFont="1" applyFill="1" applyBorder="1" applyAlignment="1">
      <alignment horizontal="center" vertical="center"/>
    </xf>
    <xf numFmtId="198" fontId="8" fillId="0" borderId="51" xfId="0" applyNumberFormat="1" applyFont="1" applyFill="1" applyBorder="1" applyAlignment="1">
      <alignment horizontal="center" vertical="center"/>
    </xf>
    <xf numFmtId="198" fontId="8" fillId="0" borderId="20" xfId="0" applyNumberFormat="1" applyFont="1" applyFill="1" applyBorder="1" applyAlignment="1">
      <alignment horizontal="center" vertical="center"/>
    </xf>
    <xf numFmtId="198" fontId="7" fillId="0" borderId="64" xfId="0" applyNumberFormat="1" applyFont="1" applyFill="1" applyBorder="1" applyAlignment="1" quotePrefix="1">
      <alignment horizontal="centerContinuous" vertical="center"/>
    </xf>
    <xf numFmtId="198" fontId="7" fillId="0" borderId="0" xfId="0" applyNumberFormat="1" applyFont="1" applyFill="1" applyBorder="1" applyAlignment="1">
      <alignment vertical="center"/>
    </xf>
    <xf numFmtId="198" fontId="7" fillId="0" borderId="65" xfId="0" applyNumberFormat="1" applyFont="1" applyFill="1" applyBorder="1" applyAlignment="1">
      <alignment horizontal="right" vertical="center"/>
    </xf>
    <xf numFmtId="198" fontId="7" fillId="0" borderId="66" xfId="0" applyNumberFormat="1" applyFont="1" applyFill="1" applyBorder="1" applyAlignment="1">
      <alignment vertical="center"/>
    </xf>
    <xf numFmtId="198" fontId="7" fillId="0" borderId="67" xfId="0" applyNumberFormat="1" applyFont="1" applyFill="1" applyBorder="1" applyAlignment="1">
      <alignment vertical="center"/>
    </xf>
    <xf numFmtId="198" fontId="7" fillId="0" borderId="68" xfId="0" applyNumberFormat="1" applyFont="1" applyFill="1" applyBorder="1" applyAlignment="1">
      <alignment vertical="center"/>
    </xf>
    <xf numFmtId="198" fontId="7" fillId="0" borderId="69" xfId="0" applyNumberFormat="1" applyFont="1" applyFill="1" applyBorder="1" applyAlignment="1">
      <alignment vertical="center"/>
    </xf>
    <xf numFmtId="198" fontId="7" fillId="0" borderId="64" xfId="0" applyNumberFormat="1" applyFont="1" applyFill="1" applyBorder="1" applyAlignment="1" quotePrefix="1">
      <alignment horizontal="center" vertical="center"/>
    </xf>
    <xf numFmtId="198" fontId="7" fillId="0" borderId="70" xfId="0" applyNumberFormat="1" applyFont="1" applyFill="1" applyBorder="1" applyAlignment="1" quotePrefix="1">
      <alignment horizontal="center" vertical="center"/>
    </xf>
    <xf numFmtId="198" fontId="7" fillId="0" borderId="71" xfId="0" applyNumberFormat="1" applyFont="1" applyFill="1" applyBorder="1" applyAlignment="1">
      <alignment vertical="center"/>
    </xf>
    <xf numFmtId="198" fontId="7" fillId="0" borderId="70" xfId="0" applyNumberFormat="1" applyFont="1" applyFill="1" applyBorder="1" applyAlignment="1">
      <alignment horizontal="centerContinuous" vertical="center"/>
    </xf>
    <xf numFmtId="198" fontId="7" fillId="0" borderId="58" xfId="0" applyNumberFormat="1" applyFont="1" applyFill="1" applyBorder="1" applyAlignment="1">
      <alignment horizontal="center" vertical="center"/>
    </xf>
    <xf numFmtId="198" fontId="7" fillId="0" borderId="59" xfId="0" applyNumberFormat="1" applyFont="1" applyFill="1" applyBorder="1" applyAlignment="1">
      <alignment horizontal="center" vertical="center"/>
    </xf>
    <xf numFmtId="198" fontId="7" fillId="0" borderId="68" xfId="0" applyNumberFormat="1" applyFont="1" applyFill="1" applyBorder="1" applyAlignment="1">
      <alignment horizontal="right" vertical="center"/>
    </xf>
    <xf numFmtId="198" fontId="7" fillId="0" borderId="69" xfId="0" applyNumberFormat="1" applyFont="1" applyFill="1" applyBorder="1" applyAlignment="1" quotePrefix="1">
      <alignment vertical="center"/>
    </xf>
    <xf numFmtId="198" fontId="7" fillId="0" borderId="72" xfId="0" applyNumberFormat="1" applyFont="1" applyFill="1" applyBorder="1" applyAlignment="1" quotePrefix="1">
      <alignment horizontal="centerContinuous" vertical="center"/>
    </xf>
    <xf numFmtId="198" fontId="7" fillId="0" borderId="73" xfId="0" applyNumberFormat="1" applyFont="1" applyFill="1" applyBorder="1" applyAlignment="1">
      <alignment horizontal="right" vertical="center"/>
    </xf>
    <xf numFmtId="198" fontId="7" fillId="0" borderId="60" xfId="0" applyNumberFormat="1" applyFont="1" applyFill="1" applyBorder="1" applyAlignment="1" quotePrefix="1">
      <alignment vertical="center"/>
    </xf>
    <xf numFmtId="0" fontId="13" fillId="0" borderId="36" xfId="0" applyNumberFormat="1" applyFont="1" applyFill="1" applyBorder="1" applyAlignment="1">
      <alignment vertical="center"/>
    </xf>
    <xf numFmtId="199" fontId="6" fillId="0" borderId="0" xfId="0" applyNumberFormat="1" applyFont="1" applyFill="1" applyAlignment="1">
      <alignment vertical="center"/>
    </xf>
    <xf numFmtId="199" fontId="17" fillId="0" borderId="13" xfId="0" applyNumberFormat="1" applyFont="1" applyFill="1" applyBorder="1" applyAlignment="1">
      <alignment horizontal="centerContinuous" vertical="center"/>
    </xf>
    <xf numFmtId="199" fontId="8" fillId="0" borderId="44" xfId="0" applyNumberFormat="1" applyFont="1" applyFill="1" applyBorder="1" applyAlignment="1">
      <alignment horizontal="centerContinuous" vertical="center"/>
    </xf>
    <xf numFmtId="199" fontId="7" fillId="0" borderId="15" xfId="0" applyNumberFormat="1" applyFont="1" applyFill="1" applyBorder="1" applyAlignment="1">
      <alignment vertical="center"/>
    </xf>
    <xf numFmtId="199" fontId="7" fillId="0" borderId="58" xfId="0" applyNumberFormat="1" applyFont="1" applyFill="1" applyBorder="1" applyAlignment="1">
      <alignment vertical="center"/>
    </xf>
    <xf numFmtId="199" fontId="7" fillId="0" borderId="60" xfId="0" applyNumberFormat="1" applyFont="1" applyFill="1" applyBorder="1" applyAlignment="1">
      <alignment vertical="center"/>
    </xf>
    <xf numFmtId="199" fontId="7" fillId="0" borderId="58" xfId="0" applyNumberFormat="1" applyFont="1" applyFill="1" applyBorder="1" applyAlignment="1">
      <alignment horizontal="center" vertical="center"/>
    </xf>
    <xf numFmtId="199" fontId="17" fillId="0" borderId="12" xfId="0" applyNumberFormat="1" applyFont="1" applyFill="1" applyBorder="1" applyAlignment="1">
      <alignment horizontal="centerContinuous" vertical="center"/>
    </xf>
    <xf numFmtId="199" fontId="8" fillId="0" borderId="45" xfId="0" applyNumberFormat="1" applyFont="1" applyFill="1" applyBorder="1" applyAlignment="1">
      <alignment horizontal="centerContinuous" vertical="center"/>
    </xf>
    <xf numFmtId="199" fontId="8" fillId="0" borderId="47" xfId="0" applyNumberFormat="1" applyFont="1" applyFill="1" applyBorder="1" applyAlignment="1">
      <alignment horizontal="center" vertical="center"/>
    </xf>
    <xf numFmtId="199" fontId="6" fillId="0" borderId="0" xfId="0" applyNumberFormat="1" applyFont="1" applyFill="1" applyAlignment="1" quotePrefix="1">
      <alignment vertical="center"/>
    </xf>
    <xf numFmtId="0" fontId="12" fillId="0" borderId="74" xfId="0" applyNumberFormat="1" applyFont="1" applyFill="1" applyBorder="1" applyAlignment="1">
      <alignment vertical="center"/>
    </xf>
    <xf numFmtId="0" fontId="12" fillId="0" borderId="75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76" xfId="0" applyNumberFormat="1" applyFont="1" applyFill="1" applyBorder="1" applyAlignment="1">
      <alignment vertical="center"/>
    </xf>
    <xf numFmtId="0" fontId="12" fillId="0" borderId="77" xfId="0" applyNumberFormat="1" applyFont="1" applyFill="1" applyBorder="1" applyAlignment="1">
      <alignment vertical="center"/>
    </xf>
    <xf numFmtId="0" fontId="12" fillId="0" borderId="78" xfId="0" applyNumberFormat="1" applyFont="1" applyFill="1" applyBorder="1" applyAlignment="1">
      <alignment vertical="center"/>
    </xf>
    <xf numFmtId="0" fontId="12" fillId="0" borderId="79" xfId="0" applyNumberFormat="1" applyFont="1" applyFill="1" applyBorder="1" applyAlignment="1">
      <alignment vertical="center"/>
    </xf>
    <xf numFmtId="188" fontId="17" fillId="0" borderId="80" xfId="0" applyNumberFormat="1" applyFont="1" applyFill="1" applyBorder="1" applyAlignment="1">
      <alignment vertical="center"/>
    </xf>
    <xf numFmtId="198" fontId="16" fillId="0" borderId="81" xfId="0" applyNumberFormat="1" applyFont="1" applyFill="1" applyBorder="1" applyAlignment="1">
      <alignment vertical="center"/>
    </xf>
    <xf numFmtId="198" fontId="16" fillId="0" borderId="82" xfId="0" applyNumberFormat="1" applyFont="1" applyFill="1" applyBorder="1" applyAlignment="1">
      <alignment vertical="center"/>
    </xf>
    <xf numFmtId="198" fontId="16" fillId="0" borderId="83" xfId="0" applyNumberFormat="1" applyFont="1" applyFill="1" applyBorder="1" applyAlignment="1">
      <alignment vertical="center"/>
    </xf>
    <xf numFmtId="199" fontId="16" fillId="0" borderId="83" xfId="0" applyNumberFormat="1" applyFont="1" applyFill="1" applyBorder="1" applyAlignment="1">
      <alignment vertical="center"/>
    </xf>
    <xf numFmtId="198" fontId="16" fillId="0" borderId="84" xfId="0" applyNumberFormat="1" applyFont="1" applyFill="1" applyBorder="1" applyAlignment="1">
      <alignment vertical="center"/>
    </xf>
    <xf numFmtId="198" fontId="18" fillId="0" borderId="0" xfId="0" applyNumberFormat="1" applyFont="1" applyFill="1" applyAlignment="1">
      <alignment vertical="center"/>
    </xf>
    <xf numFmtId="198" fontId="16" fillId="0" borderId="66" xfId="0" applyNumberFormat="1" applyFont="1" applyFill="1" applyBorder="1" applyAlignment="1">
      <alignment vertical="center"/>
    </xf>
    <xf numFmtId="198" fontId="16" fillId="0" borderId="71" xfId="0" applyNumberFormat="1" applyFont="1" applyFill="1" applyBorder="1" applyAlignment="1">
      <alignment vertical="center"/>
    </xf>
    <xf numFmtId="198" fontId="16" fillId="0" borderId="58" xfId="0" applyNumberFormat="1" applyFont="1" applyFill="1" applyBorder="1" applyAlignment="1">
      <alignment vertical="center"/>
    </xf>
    <xf numFmtId="199" fontId="16" fillId="0" borderId="58" xfId="0" applyNumberFormat="1" applyFont="1" applyFill="1" applyBorder="1" applyAlignment="1">
      <alignment vertical="center"/>
    </xf>
    <xf numFmtId="198" fontId="16" fillId="0" borderId="59" xfId="0" applyNumberFormat="1" applyFont="1" applyFill="1" applyBorder="1" applyAlignment="1">
      <alignment vertical="center"/>
    </xf>
    <xf numFmtId="198" fontId="16" fillId="0" borderId="85" xfId="0" applyNumberFormat="1" applyFont="1" applyFill="1" applyBorder="1" applyAlignment="1">
      <alignment vertical="center"/>
    </xf>
    <xf numFmtId="198" fontId="16" fillId="0" borderId="86" xfId="0" applyNumberFormat="1" applyFont="1" applyFill="1" applyBorder="1" applyAlignment="1">
      <alignment vertical="center"/>
    </xf>
    <xf numFmtId="198" fontId="16" fillId="0" borderId="87" xfId="0" applyNumberFormat="1" applyFont="1" applyFill="1" applyBorder="1" applyAlignment="1">
      <alignment vertical="center"/>
    </xf>
    <xf numFmtId="199" fontId="16" fillId="0" borderId="87" xfId="0" applyNumberFormat="1" applyFont="1" applyFill="1" applyBorder="1" applyAlignment="1">
      <alignment vertical="center"/>
    </xf>
    <xf numFmtId="198" fontId="16" fillId="0" borderId="88" xfId="0" applyNumberFormat="1" applyFont="1" applyFill="1" applyBorder="1" applyAlignment="1">
      <alignment vertical="center"/>
    </xf>
    <xf numFmtId="198" fontId="11" fillId="0" borderId="0" xfId="0" applyNumberFormat="1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198" fontId="17" fillId="0" borderId="0" xfId="0" applyNumberFormat="1" applyFont="1" applyFill="1" applyAlignment="1">
      <alignment horizontal="left" vertical="center"/>
    </xf>
    <xf numFmtId="0" fontId="12" fillId="0" borderId="89" xfId="0" applyFont="1" applyFill="1" applyBorder="1" applyAlignment="1">
      <alignment horizontal="centerContinuous" vertical="center"/>
    </xf>
    <xf numFmtId="37" fontId="13" fillId="0" borderId="90" xfId="0" applyNumberFormat="1" applyFont="1" applyFill="1" applyBorder="1" applyAlignment="1">
      <alignment vertical="center"/>
    </xf>
    <xf numFmtId="37" fontId="13" fillId="0" borderId="91" xfId="0" applyNumberFormat="1" applyFont="1" applyFill="1" applyBorder="1" applyAlignment="1">
      <alignment vertical="center"/>
    </xf>
    <xf numFmtId="0" fontId="16" fillId="0" borderId="85" xfId="0" applyNumberFormat="1" applyFont="1" applyFill="1" applyBorder="1" applyAlignment="1">
      <alignment vertical="center"/>
    </xf>
    <xf numFmtId="0" fontId="16" fillId="0" borderId="86" xfId="0" applyNumberFormat="1" applyFont="1" applyFill="1" applyBorder="1" applyAlignment="1">
      <alignment vertical="center"/>
    </xf>
    <xf numFmtId="0" fontId="16" fillId="0" borderId="92" xfId="0" applyNumberFormat="1" applyFont="1" applyFill="1" applyBorder="1" applyAlignment="1">
      <alignment vertical="center"/>
    </xf>
    <xf numFmtId="0" fontId="16" fillId="0" borderId="87" xfId="0" applyNumberFormat="1" applyFon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37" fontId="12" fillId="0" borderId="93" xfId="0" applyNumberFormat="1" applyFont="1" applyFill="1" applyBorder="1" applyAlignment="1">
      <alignment vertical="center"/>
    </xf>
    <xf numFmtId="198" fontId="8" fillId="0" borderId="0" xfId="0" applyNumberFormat="1" applyFont="1" applyFill="1" applyAlignment="1">
      <alignment vertical="center"/>
    </xf>
    <xf numFmtId="198" fontId="8" fillId="0" borderId="0" xfId="0" applyNumberFormat="1" applyFont="1" applyFill="1" applyAlignment="1" quotePrefix="1">
      <alignment vertical="center"/>
    </xf>
    <xf numFmtId="0" fontId="13" fillId="0" borderId="94" xfId="0" applyFont="1" applyFill="1" applyBorder="1" applyAlignment="1">
      <alignment horizontal="left" vertical="center"/>
    </xf>
    <xf numFmtId="37" fontId="13" fillId="0" borderId="95" xfId="0" applyNumberFormat="1" applyFont="1" applyFill="1" applyBorder="1" applyAlignment="1">
      <alignment vertical="center"/>
    </xf>
    <xf numFmtId="0" fontId="13" fillId="0" borderId="96" xfId="0" applyNumberFormat="1" applyFont="1" applyFill="1" applyBorder="1" applyAlignment="1">
      <alignment horizontal="center" vertical="center"/>
    </xf>
    <xf numFmtId="0" fontId="13" fillId="0" borderId="9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3" fontId="13" fillId="0" borderId="0" xfId="0" applyNumberFormat="1" applyFont="1" applyFill="1" applyAlignment="1">
      <alignment vertical="center"/>
    </xf>
    <xf numFmtId="41" fontId="16" fillId="0" borderId="87" xfId="0" applyNumberFormat="1" applyFont="1" applyFill="1" applyBorder="1" applyAlignment="1">
      <alignment vertical="center"/>
    </xf>
    <xf numFmtId="198" fontId="11" fillId="0" borderId="0" xfId="0" applyNumberFormat="1" applyFont="1" applyFill="1" applyBorder="1" applyAlignment="1" quotePrefix="1">
      <alignment horizontal="left" vertical="center"/>
    </xf>
    <xf numFmtId="37" fontId="12" fillId="0" borderId="29" xfId="0" applyNumberFormat="1" applyFont="1" applyFill="1" applyBorder="1" applyAlignment="1">
      <alignment vertical="center"/>
    </xf>
    <xf numFmtId="0" fontId="12" fillId="0" borderId="98" xfId="0" applyNumberFormat="1" applyFont="1" applyFill="1" applyBorder="1" applyAlignment="1">
      <alignment vertical="center"/>
    </xf>
    <xf numFmtId="0" fontId="17" fillId="0" borderId="99" xfId="0" applyFont="1" applyBorder="1" applyAlignment="1">
      <alignment horizontal="left" vertical="center"/>
    </xf>
    <xf numFmtId="37" fontId="12" fillId="0" borderId="100" xfId="0" applyNumberFormat="1" applyFont="1" applyFill="1" applyBorder="1" applyAlignment="1">
      <alignment vertical="center"/>
    </xf>
    <xf numFmtId="0" fontId="12" fillId="0" borderId="101" xfId="0" applyNumberFormat="1" applyFont="1" applyFill="1" applyBorder="1" applyAlignment="1">
      <alignment vertical="center"/>
    </xf>
    <xf numFmtId="0" fontId="17" fillId="0" borderId="8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7" fontId="13" fillId="0" borderId="0" xfId="0" applyNumberFormat="1" applyFont="1" applyFill="1" applyAlignment="1">
      <alignment vertical="center"/>
    </xf>
    <xf numFmtId="41" fontId="13" fillId="0" borderId="0" xfId="0" applyNumberFormat="1" applyFont="1" applyFill="1" applyAlignment="1">
      <alignment vertical="center"/>
    </xf>
    <xf numFmtId="0" fontId="17" fillId="0" borderId="102" xfId="0" applyFont="1" applyBorder="1" applyAlignment="1">
      <alignment horizontal="centerContinuous" vertical="center" wrapText="1"/>
    </xf>
    <xf numFmtId="0" fontId="17" fillId="0" borderId="103" xfId="0" applyFont="1" applyBorder="1" applyAlignment="1">
      <alignment horizontal="centerContinuous" vertical="center" wrapText="1"/>
    </xf>
    <xf numFmtId="0" fontId="17" fillId="0" borderId="104" xfId="0" applyFont="1" applyBorder="1" applyAlignment="1">
      <alignment horizontal="centerContinuous" vertical="center" wrapText="1"/>
    </xf>
    <xf numFmtId="0" fontId="17" fillId="0" borderId="105" xfId="0" applyFont="1" applyBorder="1" applyAlignment="1">
      <alignment horizontal="centerContinuous" vertical="center" wrapText="1"/>
    </xf>
    <xf numFmtId="37" fontId="13" fillId="0" borderId="106" xfId="0" applyNumberFormat="1" applyFont="1" applyFill="1" applyBorder="1" applyAlignment="1">
      <alignment vertical="center"/>
    </xf>
    <xf numFmtId="37" fontId="12" fillId="0" borderId="106" xfId="0" applyNumberFormat="1" applyFont="1" applyFill="1" applyBorder="1" applyAlignment="1">
      <alignment vertical="center"/>
    </xf>
    <xf numFmtId="37" fontId="12" fillId="0" borderId="107" xfId="0" applyNumberFormat="1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199" fontId="7" fillId="0" borderId="16" xfId="0" applyNumberFormat="1" applyFont="1" applyFill="1" applyBorder="1" applyAlignment="1">
      <alignment vertical="center"/>
    </xf>
    <xf numFmtId="199" fontId="16" fillId="0" borderId="108" xfId="0" applyNumberFormat="1" applyFont="1" applyFill="1" applyBorder="1" applyAlignment="1">
      <alignment vertical="center"/>
    </xf>
    <xf numFmtId="199" fontId="7" fillId="0" borderId="109" xfId="0" applyNumberFormat="1" applyFont="1" applyFill="1" applyBorder="1" applyAlignment="1">
      <alignment vertical="center"/>
    </xf>
    <xf numFmtId="199" fontId="7" fillId="0" borderId="110" xfId="0" applyNumberFormat="1" applyFont="1" applyFill="1" applyBorder="1" applyAlignment="1">
      <alignment vertical="center"/>
    </xf>
    <xf numFmtId="199" fontId="16" fillId="0" borderId="109" xfId="0" applyNumberFormat="1" applyFont="1" applyFill="1" applyBorder="1" applyAlignment="1">
      <alignment vertical="center"/>
    </xf>
    <xf numFmtId="199" fontId="7" fillId="0" borderId="109" xfId="0" applyNumberFormat="1" applyFont="1" applyFill="1" applyBorder="1" applyAlignment="1">
      <alignment horizontal="center" vertical="center"/>
    </xf>
    <xf numFmtId="199" fontId="16" fillId="0" borderId="92" xfId="0" applyNumberFormat="1" applyFont="1" applyFill="1" applyBorder="1" applyAlignment="1">
      <alignment vertical="center"/>
    </xf>
    <xf numFmtId="37" fontId="12" fillId="0" borderId="111" xfId="0" applyNumberFormat="1" applyFont="1" applyFill="1" applyBorder="1" applyAlignment="1">
      <alignment vertical="center"/>
    </xf>
    <xf numFmtId="37" fontId="12" fillId="0" borderId="112" xfId="0" applyNumberFormat="1" applyFont="1" applyFill="1" applyBorder="1" applyAlignment="1">
      <alignment vertical="center"/>
    </xf>
    <xf numFmtId="0" fontId="13" fillId="0" borderId="113" xfId="0" applyNumberFormat="1" applyFont="1" applyFill="1" applyBorder="1" applyAlignment="1">
      <alignment horizontal="right" vertical="center"/>
    </xf>
    <xf numFmtId="0" fontId="13" fillId="0" borderId="114" xfId="0" applyNumberFormat="1" applyFont="1" applyFill="1" applyBorder="1" applyAlignment="1">
      <alignment vertical="center"/>
    </xf>
    <xf numFmtId="0" fontId="9" fillId="0" borderId="115" xfId="0" applyNumberFormat="1" applyFont="1" applyFill="1" applyBorder="1" applyAlignment="1">
      <alignment vertical="center"/>
    </xf>
    <xf numFmtId="37" fontId="8" fillId="0" borderId="115" xfId="0" applyNumberFormat="1" applyFont="1" applyFill="1" applyBorder="1" applyAlignment="1">
      <alignment vertical="center"/>
    </xf>
    <xf numFmtId="37" fontId="8" fillId="0" borderId="116" xfId="0" applyNumberFormat="1" applyFont="1" applyFill="1" applyBorder="1" applyAlignment="1">
      <alignment vertical="center"/>
    </xf>
    <xf numFmtId="188" fontId="8" fillId="0" borderId="117" xfId="0" applyNumberFormat="1" applyFont="1" applyFill="1" applyBorder="1" applyAlignment="1">
      <alignment vertical="center"/>
    </xf>
    <xf numFmtId="188" fontId="8" fillId="0" borderId="118" xfId="0" applyNumberFormat="1" applyFont="1" applyFill="1" applyBorder="1" applyAlignment="1">
      <alignment vertical="center"/>
    </xf>
    <xf numFmtId="37" fontId="8" fillId="0" borderId="118" xfId="0" applyNumberFormat="1" applyFont="1" applyFill="1" applyBorder="1" applyAlignment="1">
      <alignment vertical="center"/>
    </xf>
    <xf numFmtId="37" fontId="8" fillId="0" borderId="119" xfId="0" applyNumberFormat="1" applyFont="1" applyFill="1" applyBorder="1" applyAlignment="1">
      <alignment vertical="center"/>
    </xf>
    <xf numFmtId="37" fontId="8" fillId="0" borderId="120" xfId="0" applyNumberFormat="1" applyFont="1" applyFill="1" applyBorder="1" applyAlignment="1">
      <alignment vertical="center"/>
    </xf>
    <xf numFmtId="0" fontId="13" fillId="0" borderId="113" xfId="0" applyNumberFormat="1" applyFont="1" applyFill="1" applyBorder="1" applyAlignment="1">
      <alignment vertical="center"/>
    </xf>
    <xf numFmtId="0" fontId="10" fillId="0" borderId="115" xfId="0" applyNumberFormat="1" applyFont="1" applyFill="1" applyBorder="1" applyAlignment="1">
      <alignment vertical="center"/>
    </xf>
    <xf numFmtId="0" fontId="9" fillId="0" borderId="115" xfId="0" applyNumberFormat="1" applyFont="1" applyFill="1" applyBorder="1" applyAlignment="1">
      <alignment horizontal="justify" vertical="center" wrapText="1"/>
    </xf>
    <xf numFmtId="0" fontId="9" fillId="0" borderId="115" xfId="0" applyNumberFormat="1" applyFont="1" applyFill="1" applyBorder="1" applyAlignment="1">
      <alignment vertical="center" wrapText="1"/>
    </xf>
    <xf numFmtId="37" fontId="8" fillId="0" borderId="121" xfId="0" applyNumberFormat="1" applyFont="1" applyFill="1" applyBorder="1" applyAlignment="1">
      <alignment vertical="center"/>
    </xf>
    <xf numFmtId="0" fontId="13" fillId="0" borderId="113" xfId="0" applyNumberFormat="1" applyFont="1" applyFill="1" applyBorder="1" applyAlignment="1" quotePrefix="1">
      <alignment horizontal="center" vertical="center"/>
    </xf>
    <xf numFmtId="0" fontId="12" fillId="0" borderId="115" xfId="0" applyNumberFormat="1" applyFont="1" applyFill="1" applyBorder="1" applyAlignment="1">
      <alignment vertical="center"/>
    </xf>
    <xf numFmtId="0" fontId="13" fillId="0" borderId="115" xfId="0" applyFont="1" applyFill="1" applyBorder="1" applyAlignment="1" quotePrefix="1">
      <alignment horizontal="left" vertical="center"/>
    </xf>
    <xf numFmtId="0" fontId="13" fillId="0" borderId="115" xfId="0" applyFont="1" applyFill="1" applyBorder="1" applyAlignment="1">
      <alignment horizontal="left" vertical="center"/>
    </xf>
    <xf numFmtId="37" fontId="8" fillId="33" borderId="115" xfId="0" applyNumberFormat="1" applyFont="1" applyFill="1" applyBorder="1" applyAlignment="1">
      <alignment vertical="center"/>
    </xf>
    <xf numFmtId="0" fontId="12" fillId="0" borderId="115" xfId="0" applyFont="1" applyFill="1" applyBorder="1" applyAlignment="1">
      <alignment horizontal="left" vertical="center"/>
    </xf>
    <xf numFmtId="198" fontId="7" fillId="0" borderId="122" xfId="0" applyNumberFormat="1" applyFont="1" applyFill="1" applyBorder="1" applyAlignment="1">
      <alignment horizontal="right" vertical="center"/>
    </xf>
    <xf numFmtId="198" fontId="7" fillId="0" borderId="114" xfId="0" applyNumberFormat="1" applyFont="1" applyFill="1" applyBorder="1" applyAlignment="1" quotePrefix="1">
      <alignment vertical="center"/>
    </xf>
    <xf numFmtId="199" fontId="7" fillId="0" borderId="115" xfId="0" applyNumberFormat="1" applyFont="1" applyFill="1" applyBorder="1" applyAlignment="1">
      <alignment vertical="center"/>
    </xf>
    <xf numFmtId="198" fontId="7" fillId="0" borderId="116" xfId="0" applyNumberFormat="1" applyFont="1" applyFill="1" applyBorder="1" applyAlignment="1">
      <alignment vertical="center"/>
    </xf>
    <xf numFmtId="199" fontId="7" fillId="0" borderId="116" xfId="0" applyNumberFormat="1" applyFont="1" applyFill="1" applyBorder="1" applyAlignment="1">
      <alignment vertical="center"/>
    </xf>
    <xf numFmtId="198" fontId="7" fillId="0" borderId="121" xfId="0" applyNumberFormat="1" applyFont="1" applyFill="1" applyBorder="1" applyAlignment="1">
      <alignment vertical="center"/>
    </xf>
    <xf numFmtId="198" fontId="7" fillId="0" borderId="122" xfId="0" applyNumberFormat="1" applyFont="1" applyFill="1" applyBorder="1" applyAlignment="1">
      <alignment vertical="center"/>
    </xf>
    <xf numFmtId="198" fontId="7" fillId="0" borderId="113" xfId="0" applyNumberFormat="1" applyFont="1" applyFill="1" applyBorder="1" applyAlignment="1">
      <alignment vertical="center"/>
    </xf>
    <xf numFmtId="198" fontId="7" fillId="0" borderId="116" xfId="0" applyNumberFormat="1" applyFont="1" applyFill="1" applyBorder="1" applyAlignment="1" quotePrefix="1">
      <alignment vertical="center"/>
    </xf>
    <xf numFmtId="199" fontId="7" fillId="0" borderId="115" xfId="0" applyNumberFormat="1" applyFont="1" applyFill="1" applyBorder="1" applyAlignment="1">
      <alignment horizontal="right" vertical="center"/>
    </xf>
    <xf numFmtId="198" fontId="7" fillId="0" borderId="114" xfId="0" applyNumberFormat="1" applyFont="1" applyFill="1" applyBorder="1" applyAlignment="1">
      <alignment vertical="center"/>
    </xf>
    <xf numFmtId="199" fontId="7" fillId="0" borderId="115" xfId="49" applyNumberFormat="1" applyFont="1" applyFill="1" applyBorder="1" applyAlignment="1" applyProtection="1">
      <alignment vertical="center"/>
      <protection/>
    </xf>
    <xf numFmtId="198" fontId="7" fillId="0" borderId="113" xfId="0" applyNumberFormat="1" applyFont="1" applyFill="1" applyBorder="1" applyAlignment="1">
      <alignment horizontal="right" vertical="center"/>
    </xf>
    <xf numFmtId="37" fontId="13" fillId="0" borderId="0" xfId="0" applyNumberFormat="1" applyFont="1" applyFill="1" applyAlignment="1">
      <alignment horizontal="center" vertical="center"/>
    </xf>
    <xf numFmtId="37" fontId="13" fillId="0" borderId="123" xfId="0" applyNumberFormat="1" applyFont="1" applyFill="1" applyBorder="1" applyAlignment="1">
      <alignment vertical="center"/>
    </xf>
    <xf numFmtId="0" fontId="21" fillId="0" borderId="0" xfId="0" applyFont="1" applyAlignment="1">
      <alignment horizontal="centerContinuous" vertical="center"/>
    </xf>
    <xf numFmtId="0" fontId="17" fillId="0" borderId="124" xfId="0" applyFont="1" applyBorder="1" applyAlignment="1">
      <alignment horizontal="center" vertical="center" wrapText="1"/>
    </xf>
    <xf numFmtId="0" fontId="12" fillId="0" borderId="125" xfId="0" applyFont="1" applyFill="1" applyBorder="1" applyAlignment="1">
      <alignment horizontal="center" vertical="center"/>
    </xf>
    <xf numFmtId="37" fontId="12" fillId="0" borderId="32" xfId="0" applyNumberFormat="1" applyFont="1" applyFill="1" applyBorder="1" applyAlignment="1">
      <alignment vertical="center"/>
    </xf>
    <xf numFmtId="37" fontId="12" fillId="0" borderId="126" xfId="0" applyNumberFormat="1" applyFont="1" applyFill="1" applyBorder="1" applyAlignment="1">
      <alignment vertical="center"/>
    </xf>
    <xf numFmtId="0" fontId="12" fillId="0" borderId="48" xfId="0" applyFont="1" applyFill="1" applyBorder="1" applyAlignment="1">
      <alignment horizontal="center" vertical="center"/>
    </xf>
    <xf numFmtId="37" fontId="13" fillId="0" borderId="16" xfId="0" applyNumberFormat="1" applyFont="1" applyFill="1" applyBorder="1" applyAlignment="1">
      <alignment vertical="center"/>
    </xf>
    <xf numFmtId="37" fontId="13" fillId="0" borderId="94" xfId="0" applyNumberFormat="1" applyFont="1" applyFill="1" applyBorder="1" applyAlignment="1">
      <alignment vertical="center"/>
    </xf>
    <xf numFmtId="0" fontId="22" fillId="0" borderId="127" xfId="0" applyFont="1" applyBorder="1" applyAlignment="1">
      <alignment horizontal="center"/>
    </xf>
    <xf numFmtId="0" fontId="13" fillId="0" borderId="0" xfId="0" applyFont="1" applyFill="1" applyBorder="1" applyAlignment="1">
      <alignment horizontal="centerContinuous" vertical="center"/>
    </xf>
    <xf numFmtId="0" fontId="13" fillId="0" borderId="128" xfId="0" applyFont="1" applyFill="1" applyBorder="1" applyAlignment="1">
      <alignment horizontal="center" vertical="center"/>
    </xf>
    <xf numFmtId="0" fontId="13" fillId="0" borderId="129" xfId="0" applyFont="1" applyFill="1" applyBorder="1" applyAlignment="1" quotePrefix="1">
      <alignment horizontal="center" vertical="center"/>
    </xf>
    <xf numFmtId="37" fontId="8" fillId="0" borderId="130" xfId="0" applyNumberFormat="1" applyFont="1" applyFill="1" applyBorder="1" applyAlignment="1">
      <alignment vertical="center"/>
    </xf>
    <xf numFmtId="0" fontId="13" fillId="0" borderId="131" xfId="0" applyFont="1" applyFill="1" applyBorder="1" applyAlignment="1">
      <alignment horizontal="center" vertical="center"/>
    </xf>
    <xf numFmtId="198" fontId="8" fillId="0" borderId="0" xfId="0" applyNumberFormat="1" applyFont="1" applyFill="1" applyBorder="1" applyAlignment="1">
      <alignment horizontal="centerContinuous" vertical="center"/>
    </xf>
    <xf numFmtId="39" fontId="12" fillId="0" borderId="29" xfId="0" applyNumberFormat="1" applyFont="1" applyFill="1" applyBorder="1" applyAlignment="1">
      <alignment vertical="center"/>
    </xf>
    <xf numFmtId="39" fontId="12" fillId="0" borderId="100" xfId="0" applyNumberFormat="1" applyFont="1" applyFill="1" applyBorder="1" applyAlignment="1">
      <alignment vertical="center"/>
    </xf>
    <xf numFmtId="183" fontId="13" fillId="0" borderId="0" xfId="0" applyNumberFormat="1" applyFont="1" applyFill="1" applyAlignment="1">
      <alignment vertical="center"/>
    </xf>
    <xf numFmtId="2" fontId="13" fillId="0" borderId="0" xfId="0" applyNumberFormat="1" applyFont="1" applyFill="1" applyAlignment="1">
      <alignment horizontal="center" vertical="center"/>
    </xf>
    <xf numFmtId="201" fontId="13" fillId="0" borderId="0" xfId="0" applyNumberFormat="1" applyFont="1" applyFill="1" applyBorder="1" applyAlignment="1">
      <alignment vertical="center"/>
    </xf>
    <xf numFmtId="201" fontId="13" fillId="0" borderId="132" xfId="0" applyNumberFormat="1" applyFont="1" applyFill="1" applyBorder="1" applyAlignment="1">
      <alignment vertical="center"/>
    </xf>
    <xf numFmtId="201" fontId="13" fillId="0" borderId="90" xfId="0" applyNumberFormat="1" applyFont="1" applyFill="1" applyBorder="1" applyAlignment="1">
      <alignment vertical="center"/>
    </xf>
    <xf numFmtId="201" fontId="13" fillId="0" borderId="106" xfId="0" applyNumberFormat="1" applyFont="1" applyFill="1" applyBorder="1" applyAlignment="1">
      <alignment vertical="center"/>
    </xf>
    <xf numFmtId="201" fontId="8" fillId="0" borderId="119" xfId="0" applyNumberFormat="1" applyFont="1" applyFill="1" applyBorder="1" applyAlignment="1">
      <alignment vertical="center"/>
    </xf>
    <xf numFmtId="201" fontId="8" fillId="0" borderId="54" xfId="0" applyNumberFormat="1" applyFont="1" applyFill="1" applyBorder="1" applyAlignment="1">
      <alignment vertical="center"/>
    </xf>
    <xf numFmtId="201" fontId="8" fillId="0" borderId="133" xfId="0" applyNumberFormat="1" applyFont="1" applyFill="1" applyBorder="1" applyAlignment="1">
      <alignment vertical="center"/>
    </xf>
    <xf numFmtId="201" fontId="8" fillId="0" borderId="134" xfId="0" applyNumberFormat="1" applyFont="1" applyFill="1" applyBorder="1" applyAlignment="1">
      <alignment vertical="center"/>
    </xf>
    <xf numFmtId="204" fontId="7" fillId="0" borderId="116" xfId="0" applyNumberFormat="1" applyFont="1" applyFill="1" applyBorder="1" applyAlignment="1">
      <alignment vertical="center"/>
    </xf>
    <xf numFmtId="204" fontId="7" fillId="0" borderId="15" xfId="0" applyNumberFormat="1" applyFont="1" applyFill="1" applyBorder="1" applyAlignment="1">
      <alignment vertical="center"/>
    </xf>
    <xf numFmtId="204" fontId="16" fillId="0" borderId="83" xfId="0" applyNumberFormat="1" applyFont="1" applyFill="1" applyBorder="1" applyAlignment="1">
      <alignment vertical="center"/>
    </xf>
    <xf numFmtId="204" fontId="7" fillId="0" borderId="58" xfId="0" applyNumberFormat="1" applyFont="1" applyFill="1" applyBorder="1" applyAlignment="1">
      <alignment vertical="center"/>
    </xf>
    <xf numFmtId="204" fontId="7" fillId="0" borderId="60" xfId="0" applyNumberFormat="1" applyFont="1" applyFill="1" applyBorder="1" applyAlignment="1">
      <alignment vertical="center"/>
    </xf>
    <xf numFmtId="204" fontId="16" fillId="0" borderId="58" xfId="0" applyNumberFormat="1" applyFont="1" applyFill="1" applyBorder="1" applyAlignment="1">
      <alignment vertical="center"/>
    </xf>
    <xf numFmtId="204" fontId="7" fillId="0" borderId="58" xfId="0" applyNumberFormat="1" applyFont="1" applyFill="1" applyBorder="1" applyAlignment="1">
      <alignment horizontal="center" vertical="center"/>
    </xf>
    <xf numFmtId="204" fontId="16" fillId="0" borderId="87" xfId="0" applyNumberFormat="1" applyFont="1" applyFill="1" applyBorder="1" applyAlignment="1">
      <alignment vertical="center"/>
    </xf>
    <xf numFmtId="201" fontId="12" fillId="0" borderId="106" xfId="0" applyNumberFormat="1" applyFont="1" applyFill="1" applyBorder="1" applyAlignment="1">
      <alignment vertical="center"/>
    </xf>
    <xf numFmtId="201" fontId="12" fillId="0" borderId="93" xfId="0" applyNumberFormat="1" applyFont="1" applyFill="1" applyBorder="1" applyAlignment="1">
      <alignment vertical="center"/>
    </xf>
    <xf numFmtId="195" fontId="13" fillId="0" borderId="0" xfId="0" applyNumberFormat="1" applyFont="1" applyFill="1" applyAlignment="1">
      <alignment horizontal="center" vertical="center"/>
    </xf>
    <xf numFmtId="1" fontId="12" fillId="0" borderId="0" xfId="0" applyNumberFormat="1" applyFont="1" applyFill="1" applyAlignment="1">
      <alignment vertical="center"/>
    </xf>
    <xf numFmtId="39" fontId="8" fillId="0" borderId="117" xfId="0" applyNumberFormat="1" applyFont="1" applyFill="1" applyBorder="1" applyAlignment="1">
      <alignment vertical="center"/>
    </xf>
    <xf numFmtId="39" fontId="8" fillId="0" borderId="38" xfId="0" applyNumberFormat="1" applyFont="1" applyFill="1" applyBorder="1" applyAlignment="1">
      <alignment vertical="center"/>
    </xf>
    <xf numFmtId="39" fontId="8" fillId="0" borderId="118" xfId="0" applyNumberFormat="1" applyFont="1" applyFill="1" applyBorder="1" applyAlignment="1">
      <alignment vertical="center"/>
    </xf>
    <xf numFmtId="39" fontId="8" fillId="0" borderId="39" xfId="0" applyNumberFormat="1" applyFont="1" applyFill="1" applyBorder="1" applyAlignment="1">
      <alignment vertical="center"/>
    </xf>
    <xf numFmtId="39" fontId="8" fillId="0" borderId="115" xfId="0" applyNumberFormat="1" applyFont="1" applyFill="1" applyBorder="1" applyAlignment="1">
      <alignment vertical="center"/>
    </xf>
    <xf numFmtId="39" fontId="8" fillId="0" borderId="36" xfId="0" applyNumberFormat="1" applyFont="1" applyFill="1" applyBorder="1" applyAlignment="1">
      <alignment vertical="center"/>
    </xf>
    <xf numFmtId="39" fontId="17" fillId="0" borderId="135" xfId="0" applyNumberFormat="1" applyFont="1" applyFill="1" applyBorder="1" applyAlignment="1">
      <alignment vertical="center"/>
    </xf>
    <xf numFmtId="39" fontId="8" fillId="0" borderId="41" xfId="0" applyNumberFormat="1" applyFont="1" applyFill="1" applyBorder="1" applyAlignment="1">
      <alignment vertical="center"/>
    </xf>
    <xf numFmtId="39" fontId="8" fillId="33" borderId="115" xfId="0" applyNumberFormat="1" applyFont="1" applyFill="1" applyBorder="1" applyAlignment="1">
      <alignment vertical="center"/>
    </xf>
    <xf numFmtId="39" fontId="17" fillId="0" borderId="93" xfId="0" applyNumberFormat="1" applyFont="1" applyFill="1" applyBorder="1" applyAlignment="1">
      <alignment vertical="center"/>
    </xf>
    <xf numFmtId="39" fontId="8" fillId="0" borderId="42" xfId="0" applyNumberFormat="1" applyFont="1" applyFill="1" applyBorder="1" applyAlignment="1">
      <alignment vertical="center"/>
    </xf>
    <xf numFmtId="39" fontId="8" fillId="0" borderId="43" xfId="0" applyNumberFormat="1" applyFont="1" applyFill="1" applyBorder="1" applyAlignment="1">
      <alignment vertical="center"/>
    </xf>
    <xf numFmtId="200" fontId="7" fillId="0" borderId="116" xfId="0" applyNumberFormat="1" applyFont="1" applyFill="1" applyBorder="1" applyAlignment="1">
      <alignment vertical="center"/>
    </xf>
    <xf numFmtId="200" fontId="7" fillId="0" borderId="15" xfId="0" applyNumberFormat="1" applyFont="1" applyFill="1" applyBorder="1" applyAlignment="1">
      <alignment vertical="center"/>
    </xf>
    <xf numFmtId="200" fontId="16" fillId="0" borderId="83" xfId="0" applyNumberFormat="1" applyFont="1" applyFill="1" applyBorder="1" applyAlignment="1">
      <alignment vertical="center"/>
    </xf>
    <xf numFmtId="200" fontId="7" fillId="0" borderId="58" xfId="0" applyNumberFormat="1" applyFont="1" applyFill="1" applyBorder="1" applyAlignment="1">
      <alignment vertical="center"/>
    </xf>
    <xf numFmtId="200" fontId="7" fillId="0" borderId="60" xfId="0" applyNumberFormat="1" applyFont="1" applyFill="1" applyBorder="1" applyAlignment="1">
      <alignment vertical="center"/>
    </xf>
    <xf numFmtId="200" fontId="16" fillId="0" borderId="58" xfId="0" applyNumberFormat="1" applyFont="1" applyFill="1" applyBorder="1" applyAlignment="1">
      <alignment vertical="center"/>
    </xf>
    <xf numFmtId="200" fontId="16" fillId="0" borderId="87" xfId="0" applyNumberFormat="1" applyFont="1" applyFill="1" applyBorder="1" applyAlignment="1">
      <alignment vertical="center"/>
    </xf>
    <xf numFmtId="200" fontId="7" fillId="0" borderId="58" xfId="0" applyNumberFormat="1" applyFont="1" applyFill="1" applyBorder="1" applyAlignment="1">
      <alignment horizontal="center" vertical="center"/>
    </xf>
    <xf numFmtId="201" fontId="13" fillId="0" borderId="95" xfId="0" applyNumberFormat="1" applyFont="1" applyFill="1" applyBorder="1" applyAlignment="1">
      <alignment vertical="center"/>
    </xf>
    <xf numFmtId="0" fontId="13" fillId="0" borderId="26" xfId="0" applyFont="1" applyFill="1" applyBorder="1" applyAlignment="1" quotePrefix="1">
      <alignment horizontal="center" vertical="center"/>
    </xf>
    <xf numFmtId="37" fontId="8" fillId="0" borderId="32" xfId="0" applyNumberFormat="1" applyFont="1" applyFill="1" applyBorder="1" applyAlignment="1">
      <alignment vertical="center"/>
    </xf>
    <xf numFmtId="37" fontId="8" fillId="0" borderId="39" xfId="0" applyNumberFormat="1" applyFont="1" applyFill="1" applyBorder="1" applyAlignment="1">
      <alignment vertical="center"/>
    </xf>
    <xf numFmtId="201" fontId="8" fillId="0" borderId="118" xfId="0" applyNumberFormat="1" applyFont="1" applyFill="1" applyBorder="1" applyAlignment="1">
      <alignment vertical="center"/>
    </xf>
    <xf numFmtId="0" fontId="12" fillId="0" borderId="136" xfId="0" applyFont="1" applyFill="1" applyBorder="1" applyAlignment="1">
      <alignment horizontal="centerContinuous" vertical="center"/>
    </xf>
    <xf numFmtId="201" fontId="8" fillId="0" borderId="118" xfId="0" applyNumberFormat="1" applyFont="1" applyFill="1" applyBorder="1" applyAlignment="1">
      <alignment horizontal="right" vertical="center"/>
    </xf>
    <xf numFmtId="201" fontId="13" fillId="0" borderId="0" xfId="0" applyNumberFormat="1" applyFont="1" applyFill="1" applyAlignment="1">
      <alignment vertical="center"/>
    </xf>
    <xf numFmtId="198" fontId="17" fillId="0" borderId="136" xfId="0" applyNumberFormat="1" applyFont="1" applyFill="1" applyBorder="1" applyAlignment="1">
      <alignment horizontal="centerContinuous" vertical="center"/>
    </xf>
    <xf numFmtId="37" fontId="12" fillId="0" borderId="137" xfId="0" applyNumberFormat="1" applyFont="1" applyFill="1" applyBorder="1" applyAlignment="1">
      <alignment vertical="center"/>
    </xf>
    <xf numFmtId="37" fontId="12" fillId="0" borderId="138" xfId="0" applyNumberFormat="1" applyFont="1" applyFill="1" applyBorder="1" applyAlignment="1">
      <alignment vertical="center"/>
    </xf>
    <xf numFmtId="201" fontId="13" fillId="0" borderId="139" xfId="0" applyNumberFormat="1" applyFont="1" applyFill="1" applyBorder="1" applyAlignment="1">
      <alignment vertical="center"/>
    </xf>
    <xf numFmtId="41" fontId="16" fillId="0" borderId="88" xfId="0" applyNumberFormat="1" applyFont="1" applyFill="1" applyBorder="1" applyAlignment="1">
      <alignment horizontal="right" vertical="center"/>
    </xf>
    <xf numFmtId="0" fontId="12" fillId="0" borderId="140" xfId="0" applyFont="1" applyFill="1" applyBorder="1" applyAlignment="1">
      <alignment horizontal="centerContinuous" vertical="center" wrapText="1"/>
    </xf>
    <xf numFmtId="37" fontId="12" fillId="0" borderId="0" xfId="0" applyNumberFormat="1" applyFont="1" applyFill="1" applyAlignment="1">
      <alignment vertical="center"/>
    </xf>
    <xf numFmtId="198" fontId="7" fillId="0" borderId="141" xfId="0" applyNumberFormat="1" applyFont="1" applyFill="1" applyBorder="1" applyAlignment="1">
      <alignment vertical="center"/>
    </xf>
    <xf numFmtId="0" fontId="8" fillId="0" borderId="0" xfId="53" applyFont="1" applyBorder="1" applyAlignment="1">
      <alignment vertical="center" wrapText="1"/>
      <protection/>
    </xf>
    <xf numFmtId="0" fontId="8" fillId="0" borderId="114" xfId="0" applyFont="1" applyBorder="1" applyAlignment="1">
      <alignment horizontal="justify"/>
    </xf>
    <xf numFmtId="0" fontId="23" fillId="0" borderId="23" xfId="0" applyFont="1" applyFill="1" applyBorder="1" applyAlignment="1" quotePrefix="1">
      <alignment horizontal="center" vertical="center"/>
    </xf>
    <xf numFmtId="37" fontId="23" fillId="0" borderId="29" xfId="0" applyNumberFormat="1" applyFont="1" applyFill="1" applyBorder="1" applyAlignment="1">
      <alignment vertical="center"/>
    </xf>
    <xf numFmtId="198" fontId="24" fillId="0" borderId="16" xfId="0" applyNumberFormat="1" applyFont="1" applyFill="1" applyBorder="1" applyAlignment="1">
      <alignment vertical="center"/>
    </xf>
    <xf numFmtId="198" fontId="24" fillId="0" borderId="115" xfId="0" applyNumberFormat="1" applyFont="1" applyFill="1" applyBorder="1" applyAlignment="1">
      <alignment vertical="center"/>
    </xf>
    <xf numFmtId="198" fontId="25" fillId="0" borderId="108" xfId="0" applyNumberFormat="1" applyFont="1" applyFill="1" applyBorder="1" applyAlignment="1">
      <alignment vertical="center"/>
    </xf>
    <xf numFmtId="198" fontId="24" fillId="0" borderId="109" xfId="0" applyNumberFormat="1" applyFont="1" applyFill="1" applyBorder="1" applyAlignment="1">
      <alignment vertical="center"/>
    </xf>
    <xf numFmtId="198" fontId="24" fillId="0" borderId="115" xfId="0" applyNumberFormat="1" applyFont="1" applyFill="1" applyBorder="1" applyAlignment="1">
      <alignment horizontal="right" vertical="center"/>
    </xf>
    <xf numFmtId="198" fontId="24" fillId="0" borderId="110" xfId="0" applyNumberFormat="1" applyFont="1" applyFill="1" applyBorder="1" applyAlignment="1">
      <alignment vertical="center"/>
    </xf>
    <xf numFmtId="198" fontId="25" fillId="0" borderId="109" xfId="0" applyNumberFormat="1" applyFont="1" applyFill="1" applyBorder="1" applyAlignment="1">
      <alignment vertical="center"/>
    </xf>
    <xf numFmtId="198" fontId="24" fillId="0" borderId="109" xfId="0" applyNumberFormat="1" applyFont="1" applyFill="1" applyBorder="1" applyAlignment="1">
      <alignment horizontal="center" vertical="center"/>
    </xf>
    <xf numFmtId="198" fontId="25" fillId="0" borderId="92" xfId="0" applyNumberFormat="1" applyFont="1" applyFill="1" applyBorder="1" applyAlignment="1">
      <alignment vertical="center"/>
    </xf>
    <xf numFmtId="0" fontId="25" fillId="0" borderId="92" xfId="0" applyNumberFormat="1" applyFont="1" applyFill="1" applyBorder="1" applyAlignment="1">
      <alignment vertical="center"/>
    </xf>
    <xf numFmtId="198" fontId="24" fillId="0" borderId="116" xfId="0" applyNumberFormat="1" applyFont="1" applyFill="1" applyBorder="1" applyAlignment="1">
      <alignment vertical="center"/>
    </xf>
    <xf numFmtId="198" fontId="24" fillId="0" borderId="15" xfId="0" applyNumberFormat="1" applyFont="1" applyFill="1" applyBorder="1" applyAlignment="1">
      <alignment vertical="center"/>
    </xf>
    <xf numFmtId="198" fontId="25" fillId="0" borderId="83" xfId="0" applyNumberFormat="1" applyFont="1" applyFill="1" applyBorder="1" applyAlignment="1">
      <alignment vertical="center"/>
    </xf>
    <xf numFmtId="198" fontId="24" fillId="0" borderId="58" xfId="0" applyNumberFormat="1" applyFont="1" applyFill="1" applyBorder="1" applyAlignment="1">
      <alignment vertical="center"/>
    </xf>
    <xf numFmtId="198" fontId="24" fillId="0" borderId="60" xfId="0" applyNumberFormat="1" applyFont="1" applyFill="1" applyBorder="1" applyAlignment="1">
      <alignment vertical="center"/>
    </xf>
    <xf numFmtId="198" fontId="25" fillId="0" borderId="58" xfId="0" applyNumberFormat="1" applyFont="1" applyFill="1" applyBorder="1" applyAlignment="1">
      <alignment vertical="center"/>
    </xf>
    <xf numFmtId="198" fontId="24" fillId="0" borderId="58" xfId="0" applyNumberFormat="1" applyFont="1" applyFill="1" applyBorder="1" applyAlignment="1">
      <alignment horizontal="center" vertical="center"/>
    </xf>
    <xf numFmtId="198" fontId="25" fillId="0" borderId="87" xfId="0" applyNumberFormat="1" applyFont="1" applyFill="1" applyBorder="1" applyAlignment="1">
      <alignment vertical="center"/>
    </xf>
    <xf numFmtId="41" fontId="25" fillId="0" borderId="87" xfId="0" applyNumberFormat="1" applyFont="1" applyFill="1" applyBorder="1" applyAlignment="1">
      <alignment vertical="center"/>
    </xf>
    <xf numFmtId="198" fontId="24" fillId="0" borderId="121" xfId="0" applyNumberFormat="1" applyFont="1" applyFill="1" applyBorder="1" applyAlignment="1">
      <alignment vertical="center"/>
    </xf>
    <xf numFmtId="198" fontId="24" fillId="0" borderId="61" xfId="0" applyNumberFormat="1" applyFont="1" applyFill="1" applyBorder="1" applyAlignment="1">
      <alignment vertical="center"/>
    </xf>
    <xf numFmtId="37" fontId="17" fillId="0" borderId="135" xfId="0" applyNumberFormat="1" applyFont="1" applyFill="1" applyBorder="1" applyAlignment="1">
      <alignment vertical="center"/>
    </xf>
    <xf numFmtId="37" fontId="17" fillId="0" borderId="142" xfId="0" applyNumberFormat="1" applyFont="1" applyFill="1" applyBorder="1" applyAlignment="1">
      <alignment vertical="center"/>
    </xf>
    <xf numFmtId="201" fontId="17" fillId="0" borderId="142" xfId="0" applyNumberFormat="1" applyFont="1" applyFill="1" applyBorder="1" applyAlignment="1">
      <alignment vertical="center"/>
    </xf>
    <xf numFmtId="188" fontId="17" fillId="0" borderId="143" xfId="0" applyNumberFormat="1" applyFont="1" applyFill="1" applyBorder="1" applyAlignment="1">
      <alignment vertical="center"/>
    </xf>
    <xf numFmtId="188" fontId="17" fillId="0" borderId="144" xfId="0" applyNumberFormat="1" applyFont="1" applyFill="1" applyBorder="1" applyAlignment="1">
      <alignment vertical="center"/>
    </xf>
    <xf numFmtId="37" fontId="17" fillId="0" borderId="144" xfId="0" applyNumberFormat="1" applyFont="1" applyFill="1" applyBorder="1" applyAlignment="1">
      <alignment vertical="center"/>
    </xf>
    <xf numFmtId="37" fontId="17" fillId="0" borderId="75" xfId="0" applyNumberFormat="1" applyFont="1" applyFill="1" applyBorder="1" applyAlignment="1">
      <alignment vertical="center"/>
    </xf>
    <xf numFmtId="201" fontId="17" fillId="0" borderId="145" xfId="0" applyNumberFormat="1" applyFont="1" applyFill="1" applyBorder="1" applyAlignment="1">
      <alignment vertical="center"/>
    </xf>
    <xf numFmtId="39" fontId="17" fillId="0" borderId="143" xfId="0" applyNumberFormat="1" applyFont="1" applyFill="1" applyBorder="1" applyAlignment="1">
      <alignment vertical="center"/>
    </xf>
    <xf numFmtId="201" fontId="17" fillId="0" borderId="144" xfId="0" applyNumberFormat="1" applyFont="1" applyFill="1" applyBorder="1" applyAlignment="1">
      <alignment vertical="center"/>
    </xf>
    <xf numFmtId="39" fontId="17" fillId="0" borderId="144" xfId="0" applyNumberFormat="1" applyFont="1" applyFill="1" applyBorder="1" applyAlignment="1">
      <alignment vertical="center"/>
    </xf>
    <xf numFmtId="37" fontId="17" fillId="0" borderId="146" xfId="0" applyNumberFormat="1" applyFont="1" applyFill="1" applyBorder="1" applyAlignment="1">
      <alignment vertical="center"/>
    </xf>
    <xf numFmtId="37" fontId="8" fillId="0" borderId="147" xfId="0" applyNumberFormat="1" applyFont="1" applyFill="1" applyBorder="1" applyAlignment="1">
      <alignment vertical="center"/>
    </xf>
    <xf numFmtId="201" fontId="8" fillId="0" borderId="148" xfId="0" applyNumberFormat="1" applyFont="1" applyFill="1" applyBorder="1" applyAlignment="1">
      <alignment vertical="center"/>
    </xf>
    <xf numFmtId="37" fontId="8" fillId="0" borderId="148" xfId="0" applyNumberFormat="1" applyFont="1" applyFill="1" applyBorder="1" applyAlignment="1">
      <alignment vertical="center"/>
    </xf>
    <xf numFmtId="201" fontId="8" fillId="0" borderId="149" xfId="0" applyNumberFormat="1" applyFont="1" applyFill="1" applyBorder="1" applyAlignment="1">
      <alignment vertical="center"/>
    </xf>
    <xf numFmtId="37" fontId="8" fillId="0" borderId="43" xfId="0" applyNumberFormat="1" applyFont="1" applyFill="1" applyBorder="1" applyAlignment="1">
      <alignment vertical="center"/>
    </xf>
    <xf numFmtId="37" fontId="8" fillId="0" borderId="150" xfId="0" applyNumberFormat="1" applyFont="1" applyFill="1" applyBorder="1" applyAlignment="1">
      <alignment vertical="center"/>
    </xf>
    <xf numFmtId="37" fontId="17" fillId="0" borderId="93" xfId="0" applyNumberFormat="1" applyFont="1" applyFill="1" applyBorder="1" applyAlignment="1">
      <alignment vertical="center"/>
    </xf>
    <xf numFmtId="37" fontId="17" fillId="0" borderId="151" xfId="0" applyNumberFormat="1" applyFont="1" applyFill="1" applyBorder="1" applyAlignment="1">
      <alignment vertical="center"/>
    </xf>
    <xf numFmtId="201" fontId="17" fillId="0" borderId="151" xfId="0" applyNumberFormat="1" applyFont="1" applyFill="1" applyBorder="1" applyAlignment="1">
      <alignment vertical="center"/>
    </xf>
    <xf numFmtId="188" fontId="17" fillId="0" borderId="152" xfId="0" applyNumberFormat="1" applyFont="1" applyFill="1" applyBorder="1" applyAlignment="1">
      <alignment vertical="center"/>
    </xf>
    <xf numFmtId="188" fontId="17" fillId="0" borderId="153" xfId="0" applyNumberFormat="1" applyFont="1" applyFill="1" applyBorder="1" applyAlignment="1">
      <alignment vertical="center"/>
    </xf>
    <xf numFmtId="201" fontId="17" fillId="0" borderId="93" xfId="0" applyNumberFormat="1" applyFont="1" applyFill="1" applyBorder="1" applyAlignment="1">
      <alignment horizontal="center" vertical="center"/>
    </xf>
    <xf numFmtId="37" fontId="17" fillId="0" borderId="154" xfId="0" applyNumberFormat="1" applyFont="1" applyFill="1" applyBorder="1" applyAlignment="1">
      <alignment vertical="center"/>
    </xf>
    <xf numFmtId="37" fontId="17" fillId="0" borderId="80" xfId="0" applyNumberFormat="1" applyFont="1" applyFill="1" applyBorder="1" applyAlignment="1">
      <alignment vertical="center"/>
    </xf>
    <xf numFmtId="37" fontId="17" fillId="0" borderId="155" xfId="0" applyNumberFormat="1" applyFont="1" applyFill="1" applyBorder="1" applyAlignment="1">
      <alignment vertical="center"/>
    </xf>
    <xf numFmtId="201" fontId="17" fillId="0" borderId="155" xfId="0" applyNumberFormat="1" applyFont="1" applyFill="1" applyBorder="1" applyAlignment="1">
      <alignment vertical="center"/>
    </xf>
    <xf numFmtId="188" fontId="17" fillId="0" borderId="156" xfId="0" applyNumberFormat="1" applyFont="1" applyFill="1" applyBorder="1" applyAlignment="1">
      <alignment vertical="center"/>
    </xf>
    <xf numFmtId="188" fontId="17" fillId="0" borderId="157" xfId="0" applyNumberFormat="1" applyFont="1" applyFill="1" applyBorder="1" applyAlignment="1">
      <alignment vertical="center"/>
    </xf>
    <xf numFmtId="201" fontId="17" fillId="0" borderId="80" xfId="0" applyNumberFormat="1" applyFont="1" applyFill="1" applyBorder="1" applyAlignment="1">
      <alignment horizontal="center" vertical="center"/>
    </xf>
    <xf numFmtId="37" fontId="17" fillId="0" borderId="158" xfId="0" applyNumberFormat="1" applyFont="1" applyFill="1" applyBorder="1" applyAlignment="1">
      <alignment vertical="center"/>
    </xf>
    <xf numFmtId="0" fontId="12" fillId="0" borderId="159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 vertical="center"/>
    </xf>
    <xf numFmtId="0" fontId="12" fillId="0" borderId="16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61" xfId="0" applyFont="1" applyFill="1" applyBorder="1" applyAlignment="1">
      <alignment horizontal="center"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62" xfId="0" applyFont="1" applyBorder="1" applyAlignment="1">
      <alignment horizontal="center" vertical="center" wrapText="1"/>
    </xf>
    <xf numFmtId="0" fontId="17" fillId="0" borderId="124" xfId="0" applyFont="1" applyBorder="1" applyAlignment="1">
      <alignment horizontal="center" vertical="center" wrapText="1"/>
    </xf>
    <xf numFmtId="0" fontId="0" fillId="0" borderId="127" xfId="0" applyBorder="1" applyAlignment="1">
      <alignment horizontal="center" vertical="center" wrapText="1"/>
    </xf>
    <xf numFmtId="0" fontId="0" fillId="0" borderId="127" xfId="0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0" fillId="0" borderId="16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64" xfId="0" applyBorder="1" applyAlignment="1">
      <alignment horizontal="center" vertical="center" wrapText="1"/>
    </xf>
    <xf numFmtId="0" fontId="12" fillId="0" borderId="124" xfId="0" applyFont="1" applyFill="1" applyBorder="1" applyAlignment="1">
      <alignment horizontal="center" vertical="center" wrapText="1"/>
    </xf>
    <xf numFmtId="0" fontId="0" fillId="0" borderId="127" xfId="0" applyBorder="1" applyAlignment="1">
      <alignment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165" xfId="0" applyFont="1" applyFill="1" applyBorder="1" applyAlignment="1">
      <alignment horizontal="center" vertical="center" wrapText="1"/>
    </xf>
    <xf numFmtId="0" fontId="0" fillId="0" borderId="165" xfId="0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3" fillId="0" borderId="159" xfId="0" applyFont="1" applyFill="1" applyBorder="1" applyAlignment="1">
      <alignment horizontal="center" vertical="center"/>
    </xf>
    <xf numFmtId="0" fontId="13" fillId="0" borderId="96" xfId="0" applyFont="1" applyFill="1" applyBorder="1" applyAlignment="1">
      <alignment horizontal="center" vertical="center"/>
    </xf>
    <xf numFmtId="0" fontId="13" fillId="0" borderId="16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3" fillId="0" borderId="130" xfId="0" applyFont="1" applyFill="1" applyBorder="1" applyAlignment="1">
      <alignment horizontal="center" vertical="center" wrapText="1"/>
    </xf>
    <xf numFmtId="199" fontId="8" fillId="0" borderId="31" xfId="0" applyNumberFormat="1" applyFont="1" applyFill="1" applyBorder="1" applyAlignment="1">
      <alignment horizontal="center" vertical="center" wrapText="1"/>
    </xf>
    <xf numFmtId="199" fontId="0" fillId="0" borderId="165" xfId="0" applyNumberFormat="1" applyFont="1" applyBorder="1" applyAlignment="1">
      <alignment horizontal="center" vertical="center" wrapText="1"/>
    </xf>
    <xf numFmtId="198" fontId="16" fillId="0" borderId="159" xfId="0" applyNumberFormat="1" applyFont="1" applyFill="1" applyBorder="1" applyAlignment="1">
      <alignment horizontal="center" vertical="center"/>
    </xf>
    <xf numFmtId="198" fontId="16" fillId="0" borderId="96" xfId="0" applyNumberFormat="1" applyFont="1" applyFill="1" applyBorder="1" applyAlignment="1">
      <alignment horizontal="center" vertical="center"/>
    </xf>
    <xf numFmtId="198" fontId="16" fillId="0" borderId="73" xfId="0" applyNumberFormat="1" applyFont="1" applyFill="1" applyBorder="1" applyAlignment="1">
      <alignment horizontal="center" vertical="center"/>
    </xf>
    <xf numFmtId="198" fontId="16" fillId="0" borderId="10" xfId="0" applyNumberFormat="1" applyFont="1" applyFill="1" applyBorder="1" applyAlignment="1">
      <alignment horizontal="center" vertical="center"/>
    </xf>
    <xf numFmtId="198" fontId="16" fillId="0" borderId="15" xfId="0" applyNumberFormat="1" applyFont="1" applyFill="1" applyBorder="1" applyAlignment="1">
      <alignment horizontal="center" vertical="center"/>
    </xf>
    <xf numFmtId="198" fontId="16" fillId="0" borderId="60" xfId="0" applyNumberFormat="1" applyFont="1" applyFill="1" applyBorder="1" applyAlignment="1">
      <alignment horizontal="center" vertical="center"/>
    </xf>
    <xf numFmtId="198" fontId="8" fillId="0" borderId="29" xfId="0" applyNumberFormat="1" applyFont="1" applyFill="1" applyBorder="1" applyAlignment="1">
      <alignment horizontal="center" vertical="center" wrapText="1"/>
    </xf>
    <xf numFmtId="198" fontId="0" fillId="0" borderId="19" xfId="0" applyNumberFormat="1" applyFont="1" applyBorder="1" applyAlignment="1">
      <alignment horizontal="center" vertical="center" wrapText="1"/>
    </xf>
    <xf numFmtId="198" fontId="8" fillId="0" borderId="31" xfId="0" applyNumberFormat="1" applyFont="1" applyFill="1" applyBorder="1" applyAlignment="1">
      <alignment horizontal="center" vertical="center" wrapText="1"/>
    </xf>
    <xf numFmtId="198" fontId="8" fillId="0" borderId="165" xfId="0" applyNumberFormat="1" applyFont="1" applyFill="1" applyBorder="1" applyAlignment="1">
      <alignment horizontal="center" vertical="center" wrapText="1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RBLP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Bln.%20Okt%20&amp;%20Nop'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"/>
      <sheetName val="Personil"/>
      <sheetName val="Non Personil"/>
    </sheetNames>
    <sheetDataSet>
      <sheetData sheetId="0">
        <row r="16">
          <cell r="J16">
            <v>196225500</v>
          </cell>
        </row>
      </sheetData>
      <sheetData sheetId="2">
        <row r="11">
          <cell r="O11">
            <v>0.013589812736627306</v>
          </cell>
          <cell r="P11">
            <v>0.5</v>
          </cell>
        </row>
        <row r="12">
          <cell r="O12">
            <v>0.015713220976725322</v>
          </cell>
          <cell r="P12">
            <v>0.5</v>
          </cell>
        </row>
        <row r="13">
          <cell r="O13">
            <v>0</v>
          </cell>
          <cell r="P13">
            <v>0</v>
          </cell>
        </row>
        <row r="18">
          <cell r="O18">
            <v>0</v>
          </cell>
          <cell r="P18">
            <v>0</v>
          </cell>
        </row>
        <row r="19">
          <cell r="O19">
            <v>0</v>
          </cell>
          <cell r="P19">
            <v>0</v>
          </cell>
        </row>
        <row r="21">
          <cell r="O21">
            <v>0</v>
          </cell>
          <cell r="P21">
            <v>0</v>
          </cell>
        </row>
        <row r="22">
          <cell r="O22">
            <v>0</v>
          </cell>
          <cell r="P22">
            <v>0</v>
          </cell>
        </row>
        <row r="24">
          <cell r="O24">
            <v>0</v>
          </cell>
          <cell r="P24">
            <v>0</v>
          </cell>
        </row>
        <row r="25">
          <cell r="O25">
            <v>0</v>
          </cell>
          <cell r="P25">
            <v>0</v>
          </cell>
        </row>
        <row r="30">
          <cell r="O30">
            <v>0.11891086144548893</v>
          </cell>
          <cell r="P30">
            <v>2</v>
          </cell>
        </row>
        <row r="32">
          <cell r="O32">
            <v>0.8323760301184224</v>
          </cell>
          <cell r="P32">
            <v>14</v>
          </cell>
        </row>
        <row r="37">
          <cell r="O37">
            <v>0</v>
          </cell>
          <cell r="P37">
            <v>0</v>
          </cell>
        </row>
        <row r="38">
          <cell r="O38">
            <v>0</v>
          </cell>
          <cell r="P38">
            <v>0</v>
          </cell>
        </row>
        <row r="40">
          <cell r="O40">
            <v>0</v>
          </cell>
          <cell r="P40">
            <v>0</v>
          </cell>
        </row>
        <row r="41">
          <cell r="O41">
            <v>0</v>
          </cell>
          <cell r="P41">
            <v>0</v>
          </cell>
        </row>
        <row r="42">
          <cell r="O42">
            <v>0</v>
          </cell>
          <cell r="P42">
            <v>0</v>
          </cell>
        </row>
        <row r="44">
          <cell r="O44">
            <v>0</v>
          </cell>
          <cell r="P44">
            <v>0</v>
          </cell>
        </row>
        <row r="45">
          <cell r="O45">
            <v>0</v>
          </cell>
          <cell r="P45">
            <v>0</v>
          </cell>
        </row>
        <row r="46">
          <cell r="O46">
            <v>0</v>
          </cell>
          <cell r="P46">
            <v>0</v>
          </cell>
        </row>
        <row r="50">
          <cell r="O50">
            <v>0.013589812736627306</v>
          </cell>
          <cell r="P50">
            <v>2</v>
          </cell>
        </row>
        <row r="51">
          <cell r="O51">
            <v>0.07134651686729335</v>
          </cell>
          <cell r="P51">
            <v>14</v>
          </cell>
        </row>
        <row r="52">
          <cell r="O52">
            <v>0.07134651686729335</v>
          </cell>
          <cell r="P52">
            <v>14</v>
          </cell>
        </row>
        <row r="56">
          <cell r="O56">
            <v>0.0127404494405881</v>
          </cell>
          <cell r="P56">
            <v>2</v>
          </cell>
        </row>
        <row r="57">
          <cell r="O57">
            <v>0.035673258433646673</v>
          </cell>
          <cell r="P57">
            <v>14</v>
          </cell>
        </row>
        <row r="62">
          <cell r="O62">
            <v>0.023782172289097785</v>
          </cell>
          <cell r="P62">
            <v>4</v>
          </cell>
        </row>
        <row r="63">
          <cell r="O63">
            <v>0.005945543072274446</v>
          </cell>
          <cell r="P63">
            <v>2</v>
          </cell>
        </row>
        <row r="65">
          <cell r="O65">
            <v>0.08918314608411669</v>
          </cell>
          <cell r="P65">
            <v>14</v>
          </cell>
        </row>
        <row r="66">
          <cell r="O66">
            <v>0.04161880150592113</v>
          </cell>
          <cell r="P66">
            <v>14</v>
          </cell>
        </row>
        <row r="67">
          <cell r="O67">
            <v>0.023782172289097785</v>
          </cell>
          <cell r="P67">
            <v>14</v>
          </cell>
        </row>
        <row r="72">
          <cell r="O72">
            <v>0.006794906368313653</v>
          </cell>
          <cell r="P72">
            <v>2</v>
          </cell>
        </row>
        <row r="73">
          <cell r="O73">
            <v>0.006794906368313653</v>
          </cell>
          <cell r="P73">
            <v>2</v>
          </cell>
        </row>
        <row r="75">
          <cell r="O75">
            <v>0.04756434457819557</v>
          </cell>
          <cell r="P75">
            <v>14</v>
          </cell>
        </row>
        <row r="76">
          <cell r="O76">
            <v>0.04756434457819557</v>
          </cell>
          <cell r="P76">
            <v>14</v>
          </cell>
        </row>
        <row r="77">
          <cell r="O77">
            <v>0</v>
          </cell>
          <cell r="P77">
            <v>0</v>
          </cell>
        </row>
        <row r="81">
          <cell r="O81">
            <v>0</v>
          </cell>
          <cell r="P81">
            <v>0</v>
          </cell>
        </row>
        <row r="82">
          <cell r="O82">
            <v>0</v>
          </cell>
          <cell r="P82">
            <v>0</v>
          </cell>
        </row>
        <row r="83">
          <cell r="O83">
            <v>0</v>
          </cell>
          <cell r="P83">
            <v>0</v>
          </cell>
        </row>
        <row r="84">
          <cell r="O84">
            <v>0</v>
          </cell>
          <cell r="P84">
            <v>0</v>
          </cell>
        </row>
        <row r="85">
          <cell r="O85">
            <v>0</v>
          </cell>
          <cell r="P85">
            <v>0</v>
          </cell>
        </row>
        <row r="86">
          <cell r="O86">
            <v>0</v>
          </cell>
          <cell r="P86">
            <v>0</v>
          </cell>
        </row>
        <row r="87">
          <cell r="O87">
            <v>0</v>
          </cell>
          <cell r="P87">
            <v>0</v>
          </cell>
        </row>
        <row r="88">
          <cell r="O88">
            <v>0</v>
          </cell>
          <cell r="P88">
            <v>0</v>
          </cell>
        </row>
        <row r="89">
          <cell r="O89">
            <v>0</v>
          </cell>
          <cell r="P89">
            <v>0</v>
          </cell>
        </row>
        <row r="90">
          <cell r="O90">
            <v>0</v>
          </cell>
          <cell r="P90">
            <v>0</v>
          </cell>
        </row>
        <row r="94">
          <cell r="O94">
            <v>0.48923325851858307</v>
          </cell>
          <cell r="P94">
            <v>2</v>
          </cell>
        </row>
        <row r="95">
          <cell r="O95">
            <v>2.853860674691734</v>
          </cell>
          <cell r="P95">
            <v>168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=@sum(A!K18:K51)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0"/>
  <sheetViews>
    <sheetView tabSelected="1" view="pageBreakPreview" zoomScaleSheetLayoutView="100" zoomScalePageLayoutView="0" workbookViewId="0" topLeftCell="H1">
      <selection activeCell="E9" sqref="E9"/>
    </sheetView>
  </sheetViews>
  <sheetFormatPr defaultColWidth="9.6640625" defaultRowHeight="15"/>
  <cols>
    <col min="1" max="1" width="5.77734375" style="1" customWidth="1"/>
    <col min="2" max="2" width="39.10546875" style="1" customWidth="1"/>
    <col min="3" max="3" width="14.77734375" style="1" customWidth="1"/>
    <col min="4" max="4" width="8.6640625" style="1" customWidth="1"/>
    <col min="5" max="5" width="12.88671875" style="1" customWidth="1"/>
    <col min="6" max="6" width="6.21484375" style="1" customWidth="1"/>
    <col min="7" max="7" width="10.99609375" style="1" customWidth="1"/>
    <col min="8" max="8" width="11.21484375" style="1" customWidth="1"/>
    <col min="9" max="9" width="13.3359375" style="1" customWidth="1"/>
    <col min="10" max="10" width="6.10546875" style="1" customWidth="1"/>
    <col min="11" max="11" width="12.77734375" style="1" customWidth="1"/>
    <col min="12" max="12" width="6.99609375" style="1" customWidth="1"/>
    <col min="13" max="13" width="13.77734375" style="1" customWidth="1"/>
    <col min="14" max="14" width="2.3359375" style="1" customWidth="1"/>
    <col min="15" max="15" width="11.6640625" style="1" bestFit="1" customWidth="1"/>
    <col min="16" max="16384" width="9.6640625" style="1" customWidth="1"/>
  </cols>
  <sheetData>
    <row r="2" spans="1:13" ht="18">
      <c r="A2" s="149" t="s">
        <v>121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4" spans="9:13" ht="15">
      <c r="I4" s="161"/>
      <c r="J4" s="161"/>
      <c r="K4" s="162"/>
      <c r="L4" s="162"/>
      <c r="M4" s="70"/>
    </row>
    <row r="5" spans="1:13" ht="15">
      <c r="A5" s="151" t="s">
        <v>115</v>
      </c>
      <c r="B5" s="151"/>
      <c r="C5" s="151"/>
      <c r="D5" s="151"/>
      <c r="E5" s="151"/>
      <c r="F5" s="151"/>
      <c r="G5" s="151"/>
      <c r="H5" s="151"/>
      <c r="I5" s="161" t="s">
        <v>117</v>
      </c>
      <c r="J5" s="162" t="s">
        <v>166</v>
      </c>
      <c r="K5" s="162"/>
      <c r="L5" s="162"/>
      <c r="M5" s="60"/>
    </row>
    <row r="6" spans="1:13" ht="15">
      <c r="A6" s="151" t="s">
        <v>116</v>
      </c>
      <c r="B6" s="151"/>
      <c r="C6" s="151"/>
      <c r="D6" s="151"/>
      <c r="E6" s="151"/>
      <c r="F6" s="151"/>
      <c r="G6" s="151"/>
      <c r="H6" s="151"/>
      <c r="I6" s="161" t="s">
        <v>118</v>
      </c>
      <c r="J6" s="162" t="s">
        <v>163</v>
      </c>
      <c r="K6" s="162"/>
      <c r="L6" s="162"/>
      <c r="M6" s="70"/>
    </row>
    <row r="7" spans="1:13" ht="15">
      <c r="A7" s="151" t="s">
        <v>153</v>
      </c>
      <c r="B7" s="151"/>
      <c r="C7" s="151"/>
      <c r="D7" s="151"/>
      <c r="E7" s="151"/>
      <c r="F7" s="151"/>
      <c r="G7" s="151"/>
      <c r="H7" s="151"/>
      <c r="I7" s="161" t="s">
        <v>162</v>
      </c>
      <c r="J7" s="162" t="s">
        <v>160</v>
      </c>
      <c r="K7" s="162"/>
      <c r="L7" s="162"/>
      <c r="M7" s="70"/>
    </row>
    <row r="8" spans="1:13" ht="15">
      <c r="A8" s="151"/>
      <c r="B8" s="151"/>
      <c r="C8" s="151"/>
      <c r="D8" s="151"/>
      <c r="E8" s="151"/>
      <c r="F8" s="151"/>
      <c r="G8" s="151"/>
      <c r="H8" s="151"/>
      <c r="I8" s="161" t="s">
        <v>167</v>
      </c>
      <c r="J8" s="162" t="s">
        <v>161</v>
      </c>
      <c r="K8" s="162"/>
      <c r="L8" s="162"/>
      <c r="M8" s="70"/>
    </row>
    <row r="9" spans="1:13" ht="15">
      <c r="A9" s="151"/>
      <c r="B9" s="151"/>
      <c r="C9" s="151"/>
      <c r="D9" s="151"/>
      <c r="E9" s="151"/>
      <c r="F9" s="151"/>
      <c r="G9" s="151"/>
      <c r="H9" s="151"/>
      <c r="I9" s="161" t="s">
        <v>171</v>
      </c>
      <c r="J9" s="162" t="s">
        <v>172</v>
      </c>
      <c r="K9" s="162"/>
      <c r="L9" s="162"/>
      <c r="M9" s="70"/>
    </row>
    <row r="10" spans="1:13" ht="13.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9.5" customHeight="1" thickTop="1">
      <c r="A11" s="368" t="s">
        <v>50</v>
      </c>
      <c r="B11" s="371" t="s">
        <v>51</v>
      </c>
      <c r="C11" s="380" t="s">
        <v>122</v>
      </c>
      <c r="D11" s="381"/>
      <c r="E11" s="152" t="s">
        <v>123</v>
      </c>
      <c r="F11" s="152"/>
      <c r="G11" s="152"/>
      <c r="H11" s="152"/>
      <c r="I11" s="152"/>
      <c r="J11" s="152"/>
      <c r="K11" s="152" t="s">
        <v>173</v>
      </c>
      <c r="L11" s="308"/>
      <c r="M11" s="374" t="s">
        <v>124</v>
      </c>
    </row>
    <row r="12" spans="1:14" ht="17.25" customHeight="1">
      <c r="A12" s="369"/>
      <c r="B12" s="372"/>
      <c r="C12" s="382"/>
      <c r="D12" s="383"/>
      <c r="E12" s="377" t="s">
        <v>100</v>
      </c>
      <c r="F12" s="237" t="s">
        <v>158</v>
      </c>
      <c r="G12" s="183" t="s">
        <v>170</v>
      </c>
      <c r="H12" s="184"/>
      <c r="I12" s="377" t="s">
        <v>101</v>
      </c>
      <c r="J12" s="237" t="s">
        <v>158</v>
      </c>
      <c r="K12" s="384" t="s">
        <v>174</v>
      </c>
      <c r="L12" s="237" t="s">
        <v>158</v>
      </c>
      <c r="M12" s="375"/>
      <c r="N12" s="181"/>
    </row>
    <row r="13" spans="1:13" ht="17.25" customHeight="1" thickBot="1">
      <c r="A13" s="370"/>
      <c r="B13" s="373"/>
      <c r="C13" s="241" t="s">
        <v>156</v>
      </c>
      <c r="D13" s="238" t="s">
        <v>159</v>
      </c>
      <c r="E13" s="378"/>
      <c r="F13" s="244" t="s">
        <v>154</v>
      </c>
      <c r="G13" s="185" t="s">
        <v>168</v>
      </c>
      <c r="H13" s="186" t="s">
        <v>169</v>
      </c>
      <c r="I13" s="379"/>
      <c r="J13" s="244" t="s">
        <v>154</v>
      </c>
      <c r="K13" s="385"/>
      <c r="L13" s="244" t="s">
        <v>154</v>
      </c>
      <c r="M13" s="376"/>
    </row>
    <row r="14" spans="1:14" ht="27" customHeight="1">
      <c r="A14" s="165">
        <v>1</v>
      </c>
      <c r="B14" s="31" t="s">
        <v>125</v>
      </c>
      <c r="C14" s="242">
        <f>+Personil!F66</f>
        <v>6724800000</v>
      </c>
      <c r="D14" s="255">
        <f>Personil!G66</f>
        <v>57.11798293204457</v>
      </c>
      <c r="E14" s="153">
        <f>+Personil!I66</f>
        <v>373600000</v>
      </c>
      <c r="F14" s="257">
        <f>Personil!J66</f>
        <v>3.173221274002476</v>
      </c>
      <c r="G14" s="153">
        <f>Personil!N66</f>
        <v>159300000</v>
      </c>
      <c r="H14" s="153">
        <f>Personil!O66</f>
        <v>159300000</v>
      </c>
      <c r="I14" s="153">
        <f>G14+H14</f>
        <v>318600000</v>
      </c>
      <c r="J14" s="257">
        <f>Personil!Q66</f>
        <v>2.7060714611809122</v>
      </c>
      <c r="K14" s="153">
        <f aca="true" t="shared" si="0" ref="K14:K19">E14+I14</f>
        <v>692200000</v>
      </c>
      <c r="L14" s="306">
        <f>F14+J14</f>
        <v>5.879292735183388</v>
      </c>
      <c r="M14" s="235">
        <f aca="true" t="shared" si="1" ref="M14:M19">C14-K14</f>
        <v>6032600000</v>
      </c>
      <c r="N14" s="181"/>
    </row>
    <row r="15" spans="1:14" ht="27" customHeight="1">
      <c r="A15" s="166">
        <v>2</v>
      </c>
      <c r="B15" s="163" t="s">
        <v>126</v>
      </c>
      <c r="C15" s="243">
        <f>+'Non Personil'!E98</f>
        <v>5048725000</v>
      </c>
      <c r="D15" s="256">
        <f>'Non Personil'!F98</f>
        <v>42.88201706795543</v>
      </c>
      <c r="E15" s="164">
        <f>+'Non Personil'!H98</f>
        <v>567650000</v>
      </c>
      <c r="F15" s="295">
        <f>'Non Personil'!I98</f>
        <v>4.821410749966557</v>
      </c>
      <c r="G15" s="164">
        <f>'Non Personil'!M98</f>
        <v>37350000</v>
      </c>
      <c r="H15" s="164">
        <f>'Non Personil'!N98</f>
        <v>35500000</v>
      </c>
      <c r="I15" s="187">
        <f>G15+H15</f>
        <v>72850000</v>
      </c>
      <c r="J15" s="258">
        <f>'Non Personil'!P98</f>
        <v>0.618761161164562</v>
      </c>
      <c r="K15" s="187">
        <f t="shared" si="0"/>
        <v>640500000</v>
      </c>
      <c r="L15" s="258">
        <f>F15+J15</f>
        <v>5.440171911131118</v>
      </c>
      <c r="M15" s="154">
        <f t="shared" si="1"/>
        <v>4408225000</v>
      </c>
      <c r="N15" s="182"/>
    </row>
    <row r="16" spans="1:14" s="127" customFormat="1" ht="23.25" customHeight="1">
      <c r="A16" s="128"/>
      <c r="B16" s="129" t="s">
        <v>127</v>
      </c>
      <c r="C16" s="160">
        <f>+C15+C14</f>
        <v>11773525000</v>
      </c>
      <c r="D16" s="272">
        <f>+D15+D14</f>
        <v>100</v>
      </c>
      <c r="E16" s="160">
        <f>+E15+E14</f>
        <v>941250000</v>
      </c>
      <c r="F16" s="272">
        <f>SUM(F14:F15)</f>
        <v>7.994632023969032</v>
      </c>
      <c r="G16" s="160">
        <f>G14+G15</f>
        <v>196650000</v>
      </c>
      <c r="H16" s="160">
        <f>H14+H15</f>
        <v>194800000</v>
      </c>
      <c r="I16" s="188">
        <f>I14+I15</f>
        <v>391450000</v>
      </c>
      <c r="J16" s="271">
        <f>SUM(J14:J15)</f>
        <v>3.3248326223454745</v>
      </c>
      <c r="K16" s="188">
        <f t="shared" si="0"/>
        <v>1332700000</v>
      </c>
      <c r="L16" s="271">
        <f>SUM(L14:L15)</f>
        <v>11.319464646314508</v>
      </c>
      <c r="M16" s="198">
        <f t="shared" si="1"/>
        <v>10440825000</v>
      </c>
      <c r="N16" s="274"/>
    </row>
    <row r="17" spans="1:13" s="127" customFormat="1" ht="23.25" customHeight="1">
      <c r="A17" s="178"/>
      <c r="B17" s="179" t="s">
        <v>150</v>
      </c>
      <c r="C17" s="174">
        <f>+C16*0.1</f>
        <v>1177352500</v>
      </c>
      <c r="D17" s="239"/>
      <c r="E17" s="174">
        <f>'[1]Rekap'!$J$16</f>
        <v>196225500</v>
      </c>
      <c r="F17" s="174"/>
      <c r="G17" s="174"/>
      <c r="H17" s="174"/>
      <c r="I17" s="174">
        <v>196225500</v>
      </c>
      <c r="J17" s="251"/>
      <c r="K17" s="188">
        <f t="shared" si="0"/>
        <v>392451000</v>
      </c>
      <c r="L17" s="304"/>
      <c r="M17" s="198">
        <f t="shared" si="1"/>
        <v>784901500</v>
      </c>
    </row>
    <row r="18" spans="1:15" s="127" customFormat="1" ht="23.25" customHeight="1">
      <c r="A18" s="178"/>
      <c r="B18" s="180" t="s">
        <v>128</v>
      </c>
      <c r="C18" s="174">
        <f>C16-C17</f>
        <v>10596172500</v>
      </c>
      <c r="D18" s="239"/>
      <c r="E18" s="174">
        <f>+E16-E17</f>
        <v>745024500</v>
      </c>
      <c r="F18" s="174"/>
      <c r="G18" s="174"/>
      <c r="H18" s="174"/>
      <c r="I18" s="174">
        <f>I16-I17</f>
        <v>195224500</v>
      </c>
      <c r="J18" s="251"/>
      <c r="K18" s="188">
        <f t="shared" si="0"/>
        <v>940249000</v>
      </c>
      <c r="L18" s="304"/>
      <c r="M18" s="198">
        <f>C18-K18</f>
        <v>9655923500</v>
      </c>
      <c r="O18" s="309"/>
    </row>
    <row r="19" spans="1:13" s="127" customFormat="1" ht="23.25" customHeight="1" thickBot="1">
      <c r="A19" s="175"/>
      <c r="B19" s="176" t="s">
        <v>129</v>
      </c>
      <c r="C19" s="177">
        <f>+C18*0.1</f>
        <v>1059617250</v>
      </c>
      <c r="D19" s="240"/>
      <c r="E19" s="177">
        <f>+E18*0.1</f>
        <v>74502450</v>
      </c>
      <c r="F19" s="177"/>
      <c r="G19" s="177"/>
      <c r="H19" s="177"/>
      <c r="I19" s="177">
        <f>+I18*0.1</f>
        <v>19522450</v>
      </c>
      <c r="J19" s="252"/>
      <c r="K19" s="189">
        <f t="shared" si="0"/>
        <v>94024900</v>
      </c>
      <c r="L19" s="305"/>
      <c r="M19" s="199">
        <f t="shared" si="1"/>
        <v>965592350</v>
      </c>
    </row>
    <row r="20" ht="13.5" thickTop="1"/>
    <row r="21" spans="2:12" ht="12.75">
      <c r="B21" s="169" t="s">
        <v>147</v>
      </c>
      <c r="E21" s="253"/>
      <c r="F21" s="253"/>
      <c r="H21" s="181"/>
      <c r="I21" s="273"/>
      <c r="J21" s="169"/>
      <c r="K21" s="167" t="s">
        <v>184</v>
      </c>
      <c r="L21" s="167"/>
    </row>
    <row r="22" spans="2:12" ht="12.75">
      <c r="B22" s="169" t="s">
        <v>148</v>
      </c>
      <c r="I22" s="234"/>
      <c r="J22" s="234"/>
      <c r="K22" s="167" t="s">
        <v>146</v>
      </c>
      <c r="L22" s="167"/>
    </row>
    <row r="23" spans="2:12" ht="12.75">
      <c r="B23" s="169" t="s">
        <v>149</v>
      </c>
      <c r="I23" s="254"/>
      <c r="J23" s="169"/>
      <c r="K23" s="168"/>
      <c r="L23" s="168"/>
    </row>
    <row r="24" spans="2:12" ht="12.75">
      <c r="B24" s="169"/>
      <c r="C24" s="171"/>
      <c r="D24" s="171"/>
      <c r="I24" s="169"/>
      <c r="J24" s="169"/>
      <c r="K24" s="167"/>
      <c r="L24" s="167"/>
    </row>
    <row r="25" spans="2:12" ht="12.75">
      <c r="B25" s="169"/>
      <c r="I25" s="169"/>
      <c r="J25" s="169"/>
      <c r="K25" s="167"/>
      <c r="L25" s="167"/>
    </row>
    <row r="26" spans="2:12" ht="12.75">
      <c r="B26" s="169"/>
      <c r="I26" s="169"/>
      <c r="J26" s="169"/>
      <c r="K26" s="167"/>
      <c r="L26" s="167"/>
    </row>
    <row r="27" spans="2:12" ht="12.75">
      <c r="B27" s="169"/>
      <c r="I27" s="169"/>
      <c r="J27" s="169"/>
      <c r="K27" s="167"/>
      <c r="L27" s="167"/>
    </row>
    <row r="28" spans="2:12" ht="12.75">
      <c r="B28" s="169"/>
      <c r="I28" s="169"/>
      <c r="J28" s="169"/>
      <c r="K28" s="167"/>
      <c r="L28" s="167"/>
    </row>
    <row r="29" spans="2:12" ht="12.75">
      <c r="B29" s="190" t="s">
        <v>185</v>
      </c>
      <c r="I29" s="170"/>
      <c r="J29" s="170"/>
      <c r="K29" s="236" t="s">
        <v>145</v>
      </c>
      <c r="L29" s="236"/>
    </row>
    <row r="30" spans="2:12" ht="12.75">
      <c r="B30" s="169" t="s">
        <v>182</v>
      </c>
      <c r="I30" s="169"/>
      <c r="J30" s="169"/>
      <c r="K30" s="167" t="s">
        <v>151</v>
      </c>
      <c r="L30" s="167"/>
    </row>
  </sheetData>
  <sheetProtection/>
  <mergeCells count="7">
    <mergeCell ref="A11:A13"/>
    <mergeCell ref="B11:B13"/>
    <mergeCell ref="M11:M13"/>
    <mergeCell ref="E12:E13"/>
    <mergeCell ref="I12:I13"/>
    <mergeCell ref="C11:D12"/>
    <mergeCell ref="K12:K13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68"/>
  <sheetViews>
    <sheetView showOutlineSymbols="0" view="pageBreakPreview" zoomScale="75" zoomScaleNormal="75" zoomScaleSheetLayoutView="75" zoomScalePageLayoutView="0" workbookViewId="0" topLeftCell="L15">
      <selection activeCell="J58" sqref="J58"/>
    </sheetView>
  </sheetViews>
  <sheetFormatPr defaultColWidth="9.6640625" defaultRowHeight="15"/>
  <cols>
    <col min="1" max="1" width="5.77734375" style="1" customWidth="1"/>
    <col min="2" max="2" width="16.21484375" style="1" hidden="1" customWidth="1"/>
    <col min="3" max="3" width="32.88671875" style="1" customWidth="1"/>
    <col min="4" max="4" width="5.88671875" style="1" customWidth="1"/>
    <col min="5" max="5" width="12.4453125" style="1" customWidth="1"/>
    <col min="6" max="6" width="13.88671875" style="1" customWidth="1"/>
    <col min="7" max="7" width="7.6640625" style="1" customWidth="1"/>
    <col min="8" max="8" width="6.5546875" style="1" customWidth="1"/>
    <col min="9" max="9" width="12.99609375" style="1" customWidth="1"/>
    <col min="10" max="10" width="6.5546875" style="1" customWidth="1"/>
    <col min="11" max="11" width="5.4453125" style="1" customWidth="1"/>
    <col min="12" max="13" width="5.21484375" style="1" customWidth="1"/>
    <col min="14" max="15" width="13.3359375" style="1" customWidth="1"/>
    <col min="16" max="16" width="16.99609375" style="1" customWidth="1"/>
    <col min="17" max="17" width="7.6640625" style="1" customWidth="1"/>
    <col min="18" max="18" width="5.99609375" style="1" customWidth="1"/>
    <col min="19" max="19" width="12.77734375" style="1" customWidth="1"/>
    <col min="20" max="21" width="5.99609375" style="1" customWidth="1"/>
    <col min="22" max="22" width="13.6640625" style="1" customWidth="1"/>
    <col min="23" max="16384" width="9.6640625" style="1" customWidth="1"/>
  </cols>
  <sheetData>
    <row r="2" spans="1:21" ht="18.75" customHeight="1">
      <c r="A2" s="61" t="s">
        <v>115</v>
      </c>
      <c r="B2" s="61"/>
      <c r="C2" s="61"/>
      <c r="D2" s="61"/>
      <c r="E2" s="61"/>
      <c r="F2" s="61"/>
      <c r="G2" s="61"/>
      <c r="H2" s="60"/>
      <c r="I2" s="60"/>
      <c r="J2" s="60"/>
      <c r="K2" s="60"/>
      <c r="L2" s="60"/>
      <c r="M2" s="60"/>
      <c r="N2" s="60"/>
      <c r="O2" s="60"/>
      <c r="P2" s="60" t="s">
        <v>117</v>
      </c>
      <c r="Q2" s="70" t="str">
        <f>Rekap!J5</f>
        <v>:2 (Dua)</v>
      </c>
      <c r="R2" s="70"/>
      <c r="S2" s="60"/>
      <c r="T2" s="60"/>
      <c r="U2" s="60"/>
    </row>
    <row r="3" spans="1:21" ht="18.75" customHeight="1">
      <c r="A3" s="61" t="s">
        <v>116</v>
      </c>
      <c r="B3" s="61"/>
      <c r="C3" s="61"/>
      <c r="D3" s="61"/>
      <c r="E3" s="61"/>
      <c r="F3" s="61"/>
      <c r="G3" s="61"/>
      <c r="H3" s="60"/>
      <c r="I3" s="60"/>
      <c r="J3" s="60"/>
      <c r="K3" s="60"/>
      <c r="L3" s="60"/>
      <c r="M3" s="60"/>
      <c r="N3" s="60"/>
      <c r="O3" s="60"/>
      <c r="P3" s="60" t="s">
        <v>118</v>
      </c>
      <c r="Q3" s="60" t="str">
        <f>Rekap!J6</f>
        <v>:1 Desember 2009 - 31 Januari 2010</v>
      </c>
      <c r="R3" s="60"/>
      <c r="S3" s="60"/>
      <c r="T3" s="60"/>
      <c r="U3" s="60"/>
    </row>
    <row r="4" spans="1:21" ht="18.75" customHeight="1">
      <c r="A4" s="61" t="s">
        <v>153</v>
      </c>
      <c r="B4" s="61"/>
      <c r="C4" s="61"/>
      <c r="D4" s="61"/>
      <c r="E4" s="61"/>
      <c r="F4" s="61"/>
      <c r="G4" s="61"/>
      <c r="H4" s="60"/>
      <c r="I4" s="60"/>
      <c r="J4" s="60"/>
      <c r="K4" s="60"/>
      <c r="L4" s="60"/>
      <c r="M4" s="60"/>
      <c r="N4" s="60"/>
      <c r="O4" s="60"/>
      <c r="P4" s="60" t="s">
        <v>119</v>
      </c>
      <c r="Q4" s="70" t="str">
        <f>Rekap!J7</f>
        <v>:No. KU.08.08/AM/14/2009 Tanggal 27 August 2009</v>
      </c>
      <c r="R4" s="70"/>
      <c r="S4" s="60"/>
      <c r="T4" s="60"/>
      <c r="U4" s="60"/>
    </row>
    <row r="5" spans="1:21" ht="18.75" customHeight="1">
      <c r="A5" s="61"/>
      <c r="B5" s="61"/>
      <c r="C5" s="61"/>
      <c r="D5" s="61"/>
      <c r="E5" s="61"/>
      <c r="F5" s="61"/>
      <c r="G5" s="61"/>
      <c r="H5" s="60"/>
      <c r="I5" s="60"/>
      <c r="J5" s="60"/>
      <c r="K5" s="60"/>
      <c r="L5" s="60"/>
      <c r="M5" s="60"/>
      <c r="N5" s="60"/>
      <c r="O5" s="60"/>
      <c r="P5" s="60" t="str">
        <f>Rekap!I8</f>
        <v>Memorandum No. 1</v>
      </c>
      <c r="Q5" s="70" t="str">
        <f>Rekap!J8</f>
        <v>:Tanggal 16 September 2009</v>
      </c>
      <c r="R5" s="70"/>
      <c r="S5" s="60"/>
      <c r="T5" s="60"/>
      <c r="U5" s="60"/>
    </row>
    <row r="6" spans="1:21" ht="18.75" customHeight="1">
      <c r="A6" s="61"/>
      <c r="B6" s="61"/>
      <c r="C6" s="61"/>
      <c r="D6" s="61"/>
      <c r="E6" s="61"/>
      <c r="F6" s="61"/>
      <c r="G6" s="61"/>
      <c r="H6" s="60"/>
      <c r="I6" s="60"/>
      <c r="J6" s="60"/>
      <c r="K6" s="60"/>
      <c r="L6" s="60"/>
      <c r="M6" s="60"/>
      <c r="N6" s="60"/>
      <c r="O6" s="60"/>
      <c r="P6" s="60" t="s">
        <v>171</v>
      </c>
      <c r="Q6" s="70" t="s">
        <v>172</v>
      </c>
      <c r="R6" s="70"/>
      <c r="S6" s="60"/>
      <c r="T6" s="60"/>
      <c r="U6" s="60"/>
    </row>
    <row r="7" spans="1:7" ht="18.75" customHeight="1" thickBot="1">
      <c r="A7" s="2"/>
      <c r="B7" s="2"/>
      <c r="C7" s="2"/>
      <c r="D7" s="2"/>
      <c r="E7" s="2"/>
      <c r="F7" s="2"/>
      <c r="G7" s="2"/>
    </row>
    <row r="8" spans="1:22" ht="19.5" customHeight="1" thickTop="1">
      <c r="A8" s="391" t="s">
        <v>50</v>
      </c>
      <c r="B8" s="394" t="s">
        <v>53</v>
      </c>
      <c r="C8" s="3"/>
      <c r="D8" s="4" t="s">
        <v>99</v>
      </c>
      <c r="E8" s="5"/>
      <c r="F8" s="5"/>
      <c r="G8" s="5"/>
      <c r="H8" s="6" t="s">
        <v>100</v>
      </c>
      <c r="I8" s="5"/>
      <c r="J8" s="5"/>
      <c r="K8" s="6" t="s">
        <v>101</v>
      </c>
      <c r="L8" s="5"/>
      <c r="M8" s="5"/>
      <c r="N8" s="5"/>
      <c r="O8" s="5"/>
      <c r="P8" s="5"/>
      <c r="Q8" s="5"/>
      <c r="R8" s="6" t="s">
        <v>104</v>
      </c>
      <c r="S8" s="53"/>
      <c r="T8" s="300"/>
      <c r="U8" s="5" t="s">
        <v>105</v>
      </c>
      <c r="V8" s="7"/>
    </row>
    <row r="9" spans="1:22" ht="19.5" customHeight="1">
      <c r="A9" s="392"/>
      <c r="B9" s="395"/>
      <c r="C9" s="8" t="s">
        <v>52</v>
      </c>
      <c r="D9" s="397" t="s">
        <v>85</v>
      </c>
      <c r="E9" s="9" t="s">
        <v>84</v>
      </c>
      <c r="F9" s="8" t="s">
        <v>0</v>
      </c>
      <c r="G9" s="8" t="s">
        <v>155</v>
      </c>
      <c r="H9" s="386" t="s">
        <v>85</v>
      </c>
      <c r="I9" s="8" t="s">
        <v>0</v>
      </c>
      <c r="J9" s="8" t="s">
        <v>155</v>
      </c>
      <c r="K9" s="45" t="s">
        <v>83</v>
      </c>
      <c r="L9" s="46"/>
      <c r="M9" s="46"/>
      <c r="N9" s="46" t="s">
        <v>103</v>
      </c>
      <c r="O9" s="49"/>
      <c r="P9" s="50"/>
      <c r="Q9" s="245"/>
      <c r="R9" s="386" t="s">
        <v>85</v>
      </c>
      <c r="S9" s="54" t="s">
        <v>0</v>
      </c>
      <c r="T9" s="399" t="s">
        <v>157</v>
      </c>
      <c r="U9" s="389" t="s">
        <v>85</v>
      </c>
      <c r="V9" s="10" t="s">
        <v>0</v>
      </c>
    </row>
    <row r="10" spans="1:22" ht="19.5" customHeight="1" thickBot="1">
      <c r="A10" s="393"/>
      <c r="B10" s="396"/>
      <c r="C10" s="11"/>
      <c r="D10" s="398"/>
      <c r="E10" s="12" t="s">
        <v>5</v>
      </c>
      <c r="F10" s="13" t="s">
        <v>5</v>
      </c>
      <c r="G10" s="13" t="s">
        <v>154</v>
      </c>
      <c r="H10" s="387"/>
      <c r="I10" s="13" t="s">
        <v>5</v>
      </c>
      <c r="J10" s="13" t="s">
        <v>154</v>
      </c>
      <c r="K10" s="47" t="s">
        <v>164</v>
      </c>
      <c r="L10" s="48" t="s">
        <v>165</v>
      </c>
      <c r="M10" s="48" t="s">
        <v>102</v>
      </c>
      <c r="N10" s="51" t="str">
        <f>+K10</f>
        <v>Des'09</v>
      </c>
      <c r="O10" s="52" t="str">
        <f>+L10</f>
        <v>Jan'10</v>
      </c>
      <c r="P10" s="246" t="s">
        <v>102</v>
      </c>
      <c r="Q10" s="249" t="s">
        <v>157</v>
      </c>
      <c r="R10" s="388"/>
      <c r="S10" s="55" t="s">
        <v>5</v>
      </c>
      <c r="T10" s="378"/>
      <c r="U10" s="390"/>
      <c r="V10" s="14" t="s">
        <v>5</v>
      </c>
    </row>
    <row r="11" spans="1:22" ht="19.5" customHeight="1">
      <c r="A11" s="15" t="s">
        <v>87</v>
      </c>
      <c r="B11" s="16" t="s">
        <v>88</v>
      </c>
      <c r="C11" s="16" t="s">
        <v>88</v>
      </c>
      <c r="D11" s="17"/>
      <c r="E11" s="313"/>
      <c r="F11" s="19"/>
      <c r="G11" s="56"/>
      <c r="H11" s="20"/>
      <c r="I11" s="19"/>
      <c r="J11" s="56"/>
      <c r="K11" s="20"/>
      <c r="L11" s="21"/>
      <c r="M11" s="21"/>
      <c r="N11" s="21"/>
      <c r="O11" s="18"/>
      <c r="P11" s="19"/>
      <c r="Q11" s="247"/>
      <c r="R11" s="20"/>
      <c r="S11" s="56"/>
      <c r="T11" s="296"/>
      <c r="U11" s="21"/>
      <c r="V11" s="22"/>
    </row>
    <row r="12" spans="1:22" ht="17.25" customHeight="1">
      <c r="A12" s="23" t="s">
        <v>6</v>
      </c>
      <c r="B12" s="24" t="s">
        <v>1</v>
      </c>
      <c r="C12" s="24" t="s">
        <v>1</v>
      </c>
      <c r="D12" s="25"/>
      <c r="E12" s="314"/>
      <c r="F12" s="27"/>
      <c r="G12" s="57"/>
      <c r="H12" s="28"/>
      <c r="I12" s="27"/>
      <c r="J12" s="57"/>
      <c r="K12" s="28"/>
      <c r="L12" s="29"/>
      <c r="M12" s="29"/>
      <c r="N12" s="29"/>
      <c r="O12" s="26"/>
      <c r="P12" s="27"/>
      <c r="Q12" s="248"/>
      <c r="R12" s="28"/>
      <c r="S12" s="57"/>
      <c r="T12" s="297"/>
      <c r="U12" s="29"/>
      <c r="V12" s="30"/>
    </row>
    <row r="13" spans="1:22" ht="17.25" customHeight="1">
      <c r="A13" s="200">
        <v>1</v>
      </c>
      <c r="B13" s="201" t="s">
        <v>130</v>
      </c>
      <c r="C13" s="202" t="s">
        <v>108</v>
      </c>
      <c r="D13" s="279">
        <v>36</v>
      </c>
      <c r="E13" s="203"/>
      <c r="F13" s="204">
        <f>+E13*D13</f>
        <v>0</v>
      </c>
      <c r="G13" s="259">
        <v>4.280791012037601</v>
      </c>
      <c r="H13" s="275">
        <v>2</v>
      </c>
      <c r="I13" s="204">
        <f>H13*E13</f>
        <v>0</v>
      </c>
      <c r="J13" s="259">
        <v>0.23782172289097786</v>
      </c>
      <c r="K13" s="275">
        <v>1</v>
      </c>
      <c r="L13" s="277">
        <v>1</v>
      </c>
      <c r="M13" s="277">
        <v>2</v>
      </c>
      <c r="N13" s="207">
        <f>+K13*E13</f>
        <v>0</v>
      </c>
      <c r="O13" s="203">
        <f>+L13*E13</f>
        <v>0</v>
      </c>
      <c r="P13" s="204">
        <f>+O13+N13</f>
        <v>0</v>
      </c>
      <c r="Q13" s="261">
        <v>0.23782172289097786</v>
      </c>
      <c r="R13" s="275">
        <v>4</v>
      </c>
      <c r="S13" s="208">
        <f>+I13+P13</f>
        <v>0</v>
      </c>
      <c r="T13" s="299">
        <v>0.4756434457819557</v>
      </c>
      <c r="U13" s="277">
        <v>32</v>
      </c>
      <c r="V13" s="209">
        <f>+F13-S13</f>
        <v>0</v>
      </c>
    </row>
    <row r="14" spans="1:22" ht="17.25" customHeight="1">
      <c r="A14" s="210"/>
      <c r="B14" s="201"/>
      <c r="C14" s="211" t="s">
        <v>74</v>
      </c>
      <c r="D14" s="279"/>
      <c r="E14" s="203"/>
      <c r="F14" s="204"/>
      <c r="G14" s="259"/>
      <c r="H14" s="275"/>
      <c r="I14" s="204"/>
      <c r="J14" s="208"/>
      <c r="K14" s="275"/>
      <c r="L14" s="277"/>
      <c r="M14" s="277"/>
      <c r="N14" s="206"/>
      <c r="O14" s="203"/>
      <c r="P14" s="204"/>
      <c r="Q14" s="261"/>
      <c r="R14" s="275"/>
      <c r="S14" s="208"/>
      <c r="T14" s="207"/>
      <c r="U14" s="277"/>
      <c r="V14" s="209"/>
    </row>
    <row r="15" spans="1:22" ht="28.5">
      <c r="A15" s="210">
        <v>2</v>
      </c>
      <c r="B15" s="201" t="s">
        <v>131</v>
      </c>
      <c r="C15" s="212" t="s">
        <v>86</v>
      </c>
      <c r="D15" s="279">
        <v>36</v>
      </c>
      <c r="E15" s="203"/>
      <c r="F15" s="204">
        <f>+E15*D15</f>
        <v>0</v>
      </c>
      <c r="G15" s="259">
        <v>2.8130912364818523</v>
      </c>
      <c r="H15" s="275">
        <v>2</v>
      </c>
      <c r="I15" s="204">
        <f>H15*E15</f>
        <v>0</v>
      </c>
      <c r="J15" s="259">
        <v>0.15628284647121402</v>
      </c>
      <c r="K15" s="275">
        <v>1</v>
      </c>
      <c r="L15" s="277">
        <v>1</v>
      </c>
      <c r="M15" s="277">
        <v>2</v>
      </c>
      <c r="N15" s="207">
        <f>+K15*E15</f>
        <v>0</v>
      </c>
      <c r="O15" s="203">
        <f>+L15*E15</f>
        <v>0</v>
      </c>
      <c r="P15" s="204">
        <f>+O15+N15</f>
        <v>0</v>
      </c>
      <c r="Q15" s="261">
        <v>0.15628284647121402</v>
      </c>
      <c r="R15" s="275">
        <v>4</v>
      </c>
      <c r="S15" s="208">
        <f>+I15+P15</f>
        <v>0</v>
      </c>
      <c r="T15" s="299">
        <v>0.31256569294242803</v>
      </c>
      <c r="U15" s="277">
        <v>32</v>
      </c>
      <c r="V15" s="209">
        <f>+F15-S15</f>
        <v>0</v>
      </c>
    </row>
    <row r="16" spans="1:22" ht="17.25" customHeight="1">
      <c r="A16" s="210">
        <v>3</v>
      </c>
      <c r="B16" s="201" t="s">
        <v>132</v>
      </c>
      <c r="C16" s="202" t="s">
        <v>3</v>
      </c>
      <c r="D16" s="279">
        <v>36</v>
      </c>
      <c r="E16" s="203"/>
      <c r="F16" s="204">
        <f>+E16*D16</f>
        <v>0</v>
      </c>
      <c r="G16" s="259">
        <v>2.8130912364818523</v>
      </c>
      <c r="H16" s="275">
        <v>2</v>
      </c>
      <c r="I16" s="204">
        <f>H16*E16</f>
        <v>0</v>
      </c>
      <c r="J16" s="259">
        <v>0.15628284647121402</v>
      </c>
      <c r="K16" s="275">
        <v>1</v>
      </c>
      <c r="L16" s="277">
        <v>1</v>
      </c>
      <c r="M16" s="277">
        <v>2</v>
      </c>
      <c r="N16" s="207">
        <f>+K16*E16</f>
        <v>0</v>
      </c>
      <c r="O16" s="203">
        <f>+L16*E16</f>
        <v>0</v>
      </c>
      <c r="P16" s="204">
        <f>+O16+N16</f>
        <v>0</v>
      </c>
      <c r="Q16" s="261">
        <v>0.15628284647121402</v>
      </c>
      <c r="R16" s="275">
        <v>4</v>
      </c>
      <c r="S16" s="208">
        <f>+I16+P16</f>
        <v>0</v>
      </c>
      <c r="T16" s="299">
        <v>0.31256569294242803</v>
      </c>
      <c r="U16" s="277">
        <v>32</v>
      </c>
      <c r="V16" s="209">
        <f>+F16-S16</f>
        <v>0</v>
      </c>
    </row>
    <row r="17" spans="1:22" ht="17.25" customHeight="1">
      <c r="A17" s="210"/>
      <c r="B17" s="201"/>
      <c r="C17" s="211" t="s">
        <v>75</v>
      </c>
      <c r="D17" s="279"/>
      <c r="E17" s="203"/>
      <c r="F17" s="204"/>
      <c r="G17" s="259"/>
      <c r="H17" s="275"/>
      <c r="I17" s="204"/>
      <c r="J17" s="208"/>
      <c r="K17" s="275"/>
      <c r="L17" s="277"/>
      <c r="M17" s="277"/>
      <c r="N17" s="206"/>
      <c r="O17" s="203"/>
      <c r="P17" s="204"/>
      <c r="Q17" s="261"/>
      <c r="R17" s="275"/>
      <c r="S17" s="208"/>
      <c r="T17" s="207"/>
      <c r="U17" s="277"/>
      <c r="V17" s="209"/>
    </row>
    <row r="18" spans="1:22" ht="28.5">
      <c r="A18" s="210">
        <v>4</v>
      </c>
      <c r="B18" s="201" t="s">
        <v>133</v>
      </c>
      <c r="C18" s="212" t="s">
        <v>86</v>
      </c>
      <c r="D18" s="279">
        <v>36</v>
      </c>
      <c r="E18" s="203"/>
      <c r="F18" s="204">
        <f>+E18*D18</f>
        <v>0</v>
      </c>
      <c r="G18" s="259">
        <v>2.8130912364818523</v>
      </c>
      <c r="H18" s="275">
        <v>2</v>
      </c>
      <c r="I18" s="204">
        <f>H18*E18</f>
        <v>0</v>
      </c>
      <c r="J18" s="259">
        <v>0.15628284647121402</v>
      </c>
      <c r="K18" s="275">
        <v>1</v>
      </c>
      <c r="L18" s="277">
        <v>1</v>
      </c>
      <c r="M18" s="277">
        <v>2</v>
      </c>
      <c r="N18" s="207">
        <f>+K18*E18</f>
        <v>0</v>
      </c>
      <c r="O18" s="203">
        <f>+L18*E18</f>
        <v>0</v>
      </c>
      <c r="P18" s="204">
        <f>+O18+N18</f>
        <v>0</v>
      </c>
      <c r="Q18" s="261">
        <v>0.15628284647121402</v>
      </c>
      <c r="R18" s="275">
        <v>4</v>
      </c>
      <c r="S18" s="208">
        <f>+I18+P18</f>
        <v>0</v>
      </c>
      <c r="T18" s="299">
        <v>0.31256569294242803</v>
      </c>
      <c r="U18" s="277">
        <v>32</v>
      </c>
      <c r="V18" s="209">
        <f>+F18-S18</f>
        <v>0</v>
      </c>
    </row>
    <row r="19" spans="1:22" ht="17.25" customHeight="1">
      <c r="A19" s="210">
        <v>5</v>
      </c>
      <c r="B19" s="201" t="s">
        <v>134</v>
      </c>
      <c r="C19" s="202" t="s">
        <v>3</v>
      </c>
      <c r="D19" s="279">
        <v>36</v>
      </c>
      <c r="E19" s="203"/>
      <c r="F19" s="204">
        <f>+E19*D19</f>
        <v>0</v>
      </c>
      <c r="G19" s="259">
        <v>2.8130912364818523</v>
      </c>
      <c r="H19" s="275">
        <v>2</v>
      </c>
      <c r="I19" s="204">
        <f>H19*E19</f>
        <v>0</v>
      </c>
      <c r="J19" s="259">
        <v>0.15628284647121402</v>
      </c>
      <c r="K19" s="275">
        <v>1</v>
      </c>
      <c r="L19" s="277">
        <v>1</v>
      </c>
      <c r="M19" s="277">
        <v>2</v>
      </c>
      <c r="N19" s="207">
        <f>+K19*E19</f>
        <v>0</v>
      </c>
      <c r="O19" s="203">
        <f>+L19*E19</f>
        <v>0</v>
      </c>
      <c r="P19" s="204">
        <f>+O19+N19</f>
        <v>0</v>
      </c>
      <c r="Q19" s="261">
        <v>0.15628284647121402</v>
      </c>
      <c r="R19" s="275">
        <v>4</v>
      </c>
      <c r="S19" s="208">
        <f>+I19+P19</f>
        <v>0</v>
      </c>
      <c r="T19" s="299">
        <v>0.31256569294242803</v>
      </c>
      <c r="U19" s="277">
        <v>32</v>
      </c>
      <c r="V19" s="209">
        <f>+F19-S19</f>
        <v>0</v>
      </c>
    </row>
    <row r="20" spans="1:22" ht="17.25" customHeight="1">
      <c r="A20" s="210"/>
      <c r="B20" s="201"/>
      <c r="C20" s="211" t="s">
        <v>76</v>
      </c>
      <c r="D20" s="279"/>
      <c r="E20" s="203"/>
      <c r="F20" s="204"/>
      <c r="G20" s="259"/>
      <c r="H20" s="275"/>
      <c r="I20" s="204"/>
      <c r="J20" s="208"/>
      <c r="K20" s="275"/>
      <c r="L20" s="277"/>
      <c r="M20" s="277"/>
      <c r="N20" s="206"/>
      <c r="O20" s="203"/>
      <c r="P20" s="204"/>
      <c r="Q20" s="261"/>
      <c r="R20" s="275"/>
      <c r="S20" s="208"/>
      <c r="T20" s="207"/>
      <c r="U20" s="277"/>
      <c r="V20" s="209"/>
    </row>
    <row r="21" spans="1:22" ht="28.5">
      <c r="A21" s="210">
        <v>6</v>
      </c>
      <c r="B21" s="201" t="s">
        <v>135</v>
      </c>
      <c r="C21" s="213" t="s">
        <v>40</v>
      </c>
      <c r="D21" s="279">
        <v>36</v>
      </c>
      <c r="E21" s="203"/>
      <c r="F21" s="204">
        <f>+E21*D21</f>
        <v>0</v>
      </c>
      <c r="G21" s="259">
        <v>2.8130912364818523</v>
      </c>
      <c r="H21" s="275">
        <v>2</v>
      </c>
      <c r="I21" s="204">
        <f>H21*E21</f>
        <v>0</v>
      </c>
      <c r="J21" s="259">
        <v>0.15628284647121402</v>
      </c>
      <c r="K21" s="275">
        <v>1</v>
      </c>
      <c r="L21" s="277">
        <v>1</v>
      </c>
      <c r="M21" s="277">
        <v>2</v>
      </c>
      <c r="N21" s="207">
        <f>+K21*E21</f>
        <v>0</v>
      </c>
      <c r="O21" s="203">
        <f>+L21*E21</f>
        <v>0</v>
      </c>
      <c r="P21" s="204">
        <f>+O21+N21</f>
        <v>0</v>
      </c>
      <c r="Q21" s="261">
        <v>0.15628284647121402</v>
      </c>
      <c r="R21" s="275">
        <v>4</v>
      </c>
      <c r="S21" s="208">
        <f>+I21+P21</f>
        <v>0</v>
      </c>
      <c r="T21" s="299">
        <v>0.31256569294242803</v>
      </c>
      <c r="U21" s="277">
        <v>32</v>
      </c>
      <c r="V21" s="209">
        <f>+F21-S21</f>
        <v>0</v>
      </c>
    </row>
    <row r="22" spans="1:22" ht="17.25" customHeight="1">
      <c r="A22" s="210">
        <v>7</v>
      </c>
      <c r="B22" s="201" t="s">
        <v>136</v>
      </c>
      <c r="C22" s="202" t="s">
        <v>3</v>
      </c>
      <c r="D22" s="279">
        <v>36</v>
      </c>
      <c r="E22" s="203"/>
      <c r="F22" s="204">
        <f>+E22*D22</f>
        <v>0</v>
      </c>
      <c r="G22" s="259">
        <v>2.8130912364818523</v>
      </c>
      <c r="H22" s="275">
        <v>2</v>
      </c>
      <c r="I22" s="204">
        <f>H22*E22</f>
        <v>0</v>
      </c>
      <c r="J22" s="259">
        <v>0.15628284647121402</v>
      </c>
      <c r="K22" s="275">
        <v>1</v>
      </c>
      <c r="L22" s="277">
        <v>1</v>
      </c>
      <c r="M22" s="277">
        <v>2</v>
      </c>
      <c r="N22" s="207">
        <f>+K22*E22</f>
        <v>0</v>
      </c>
      <c r="O22" s="203">
        <f>+L22*E22</f>
        <v>0</v>
      </c>
      <c r="P22" s="204">
        <f>+O22+N22</f>
        <v>0</v>
      </c>
      <c r="Q22" s="261">
        <v>0.15628284647121402</v>
      </c>
      <c r="R22" s="275">
        <v>4</v>
      </c>
      <c r="S22" s="208">
        <f>+I22+P22</f>
        <v>0</v>
      </c>
      <c r="T22" s="299">
        <v>0.31256569294242803</v>
      </c>
      <c r="U22" s="277">
        <v>32</v>
      </c>
      <c r="V22" s="209">
        <f>+F22-S22</f>
        <v>0</v>
      </c>
    </row>
    <row r="23" spans="1:22" ht="17.25" customHeight="1">
      <c r="A23" s="210"/>
      <c r="B23" s="201"/>
      <c r="C23" s="211" t="s">
        <v>77</v>
      </c>
      <c r="D23" s="279"/>
      <c r="E23" s="203"/>
      <c r="F23" s="204"/>
      <c r="G23" s="259"/>
      <c r="H23" s="275"/>
      <c r="I23" s="204"/>
      <c r="J23" s="208"/>
      <c r="K23" s="275"/>
      <c r="L23" s="277"/>
      <c r="M23" s="277"/>
      <c r="N23" s="206"/>
      <c r="O23" s="203"/>
      <c r="P23" s="204"/>
      <c r="Q23" s="261"/>
      <c r="R23" s="275"/>
      <c r="S23" s="208"/>
      <c r="T23" s="207"/>
      <c r="U23" s="277"/>
      <c r="V23" s="209"/>
    </row>
    <row r="24" spans="1:22" ht="28.5">
      <c r="A24" s="210">
        <v>8</v>
      </c>
      <c r="B24" s="201" t="s">
        <v>137</v>
      </c>
      <c r="C24" s="212" t="s">
        <v>86</v>
      </c>
      <c r="D24" s="279">
        <v>36</v>
      </c>
      <c r="E24" s="203"/>
      <c r="F24" s="204">
        <f>+E24*D24</f>
        <v>0</v>
      </c>
      <c r="G24" s="259">
        <v>2.8130912364818523</v>
      </c>
      <c r="H24" s="275">
        <v>2</v>
      </c>
      <c r="I24" s="204">
        <f>H24*E24</f>
        <v>0</v>
      </c>
      <c r="J24" s="259">
        <v>0.15628284647121402</v>
      </c>
      <c r="K24" s="275">
        <v>1</v>
      </c>
      <c r="L24" s="277">
        <v>1</v>
      </c>
      <c r="M24" s="277">
        <v>2</v>
      </c>
      <c r="N24" s="207">
        <f>+K24*E24</f>
        <v>0</v>
      </c>
      <c r="O24" s="203">
        <f>+L24*E24</f>
        <v>0</v>
      </c>
      <c r="P24" s="204">
        <f>+O24+N24</f>
        <v>0</v>
      </c>
      <c r="Q24" s="261">
        <v>0.15628284647121402</v>
      </c>
      <c r="R24" s="275">
        <v>4</v>
      </c>
      <c r="S24" s="208">
        <f>+I24+P24</f>
        <v>0</v>
      </c>
      <c r="T24" s="299">
        <v>0.31256569294242803</v>
      </c>
      <c r="U24" s="277">
        <v>32</v>
      </c>
      <c r="V24" s="209">
        <f>+F24-S24</f>
        <v>0</v>
      </c>
    </row>
    <row r="25" spans="1:22" ht="17.25" customHeight="1">
      <c r="A25" s="210">
        <v>9</v>
      </c>
      <c r="B25" s="201" t="s">
        <v>138</v>
      </c>
      <c r="C25" s="202" t="s">
        <v>3</v>
      </c>
      <c r="D25" s="279">
        <v>36</v>
      </c>
      <c r="E25" s="203"/>
      <c r="F25" s="204">
        <f>+E25*D25</f>
        <v>0</v>
      </c>
      <c r="G25" s="259">
        <v>2.8130912364818523</v>
      </c>
      <c r="H25" s="275">
        <v>2</v>
      </c>
      <c r="I25" s="204">
        <f>H25*E25</f>
        <v>0</v>
      </c>
      <c r="J25" s="259">
        <v>0.15628284647121402</v>
      </c>
      <c r="K25" s="275">
        <v>1</v>
      </c>
      <c r="L25" s="277">
        <v>1</v>
      </c>
      <c r="M25" s="277">
        <v>2</v>
      </c>
      <c r="N25" s="207">
        <f>+K25*E25</f>
        <v>0</v>
      </c>
      <c r="O25" s="203">
        <f>+L25*E25</f>
        <v>0</v>
      </c>
      <c r="P25" s="204">
        <f>+O25+N25</f>
        <v>0</v>
      </c>
      <c r="Q25" s="261">
        <v>0.15628284647121402</v>
      </c>
      <c r="R25" s="275">
        <v>4</v>
      </c>
      <c r="S25" s="208">
        <f>+I25+P25</f>
        <v>0</v>
      </c>
      <c r="T25" s="299">
        <v>0.31256569294242803</v>
      </c>
      <c r="U25" s="277">
        <v>32</v>
      </c>
      <c r="V25" s="209">
        <f>+F25-S25</f>
        <v>0</v>
      </c>
    </row>
    <row r="26" spans="1:22" ht="17.25" customHeight="1">
      <c r="A26" s="210"/>
      <c r="B26" s="201"/>
      <c r="C26" s="211" t="s">
        <v>78</v>
      </c>
      <c r="D26" s="279"/>
      <c r="E26" s="203"/>
      <c r="F26" s="204"/>
      <c r="G26" s="259"/>
      <c r="H26" s="275"/>
      <c r="I26" s="204"/>
      <c r="J26" s="208"/>
      <c r="K26" s="275"/>
      <c r="L26" s="277"/>
      <c r="M26" s="277"/>
      <c r="N26" s="206"/>
      <c r="O26" s="203"/>
      <c r="P26" s="204"/>
      <c r="Q26" s="261"/>
      <c r="R26" s="275"/>
      <c r="S26" s="208"/>
      <c r="T26" s="207"/>
      <c r="U26" s="277"/>
      <c r="V26" s="209"/>
    </row>
    <row r="27" spans="1:22" ht="28.5">
      <c r="A27" s="210">
        <v>10</v>
      </c>
      <c r="B27" s="201" t="s">
        <v>139</v>
      </c>
      <c r="C27" s="212" t="s">
        <v>86</v>
      </c>
      <c r="D27" s="279">
        <v>36</v>
      </c>
      <c r="E27" s="203"/>
      <c r="F27" s="204">
        <f>+E27*D27</f>
        <v>0</v>
      </c>
      <c r="G27" s="259">
        <v>2.8130912364818523</v>
      </c>
      <c r="H27" s="275">
        <v>2</v>
      </c>
      <c r="I27" s="204">
        <f>H27*E27</f>
        <v>0</v>
      </c>
      <c r="J27" s="259">
        <v>0.15628284647121402</v>
      </c>
      <c r="K27" s="275">
        <v>1</v>
      </c>
      <c r="L27" s="277">
        <v>1</v>
      </c>
      <c r="M27" s="277">
        <v>2</v>
      </c>
      <c r="N27" s="207">
        <f>+K27*E27</f>
        <v>0</v>
      </c>
      <c r="O27" s="203">
        <f>+L27*E27</f>
        <v>0</v>
      </c>
      <c r="P27" s="204">
        <f>+O27+N27</f>
        <v>0</v>
      </c>
      <c r="Q27" s="261">
        <v>0.15628284647121402</v>
      </c>
      <c r="R27" s="275">
        <v>4</v>
      </c>
      <c r="S27" s="208">
        <f>+I27+P27</f>
        <v>0</v>
      </c>
      <c r="T27" s="299">
        <v>0.31256569294242803</v>
      </c>
      <c r="U27" s="277">
        <v>32</v>
      </c>
      <c r="V27" s="209">
        <f>+F27-S27</f>
        <v>0</v>
      </c>
    </row>
    <row r="28" spans="1:22" ht="17.25" customHeight="1">
      <c r="A28" s="210">
        <v>11</v>
      </c>
      <c r="B28" s="201" t="s">
        <v>140</v>
      </c>
      <c r="C28" s="202" t="s">
        <v>3</v>
      </c>
      <c r="D28" s="279">
        <v>36</v>
      </c>
      <c r="E28" s="203"/>
      <c r="F28" s="204">
        <f>+E28*D28</f>
        <v>0</v>
      </c>
      <c r="G28" s="259">
        <v>2.8130912364818523</v>
      </c>
      <c r="H28" s="275">
        <v>2</v>
      </c>
      <c r="I28" s="204">
        <f>H28*E28</f>
        <v>0</v>
      </c>
      <c r="J28" s="259">
        <v>0.15628284647121402</v>
      </c>
      <c r="K28" s="275">
        <v>1</v>
      </c>
      <c r="L28" s="277">
        <v>1</v>
      </c>
      <c r="M28" s="277">
        <v>2</v>
      </c>
      <c r="N28" s="207">
        <f>+K28*E28</f>
        <v>0</v>
      </c>
      <c r="O28" s="203">
        <f>+L28*E28</f>
        <v>0</v>
      </c>
      <c r="P28" s="204">
        <f>+O28+N28</f>
        <v>0</v>
      </c>
      <c r="Q28" s="261">
        <v>0.15628284647121402</v>
      </c>
      <c r="R28" s="275">
        <v>4</v>
      </c>
      <c r="S28" s="208">
        <f>+I28+P28</f>
        <v>0</v>
      </c>
      <c r="T28" s="299">
        <v>0.31256569294242803</v>
      </c>
      <c r="U28" s="277">
        <v>32</v>
      </c>
      <c r="V28" s="209">
        <f>+F28-S28</f>
        <v>0</v>
      </c>
    </row>
    <row r="29" spans="1:22" ht="17.25" customHeight="1">
      <c r="A29" s="210"/>
      <c r="B29" s="201"/>
      <c r="C29" s="211" t="s">
        <v>79</v>
      </c>
      <c r="D29" s="279"/>
      <c r="E29" s="203"/>
      <c r="F29" s="204"/>
      <c r="G29" s="259"/>
      <c r="H29" s="275"/>
      <c r="I29" s="204"/>
      <c r="J29" s="208"/>
      <c r="K29" s="275"/>
      <c r="L29" s="277"/>
      <c r="M29" s="277"/>
      <c r="N29" s="206"/>
      <c r="O29" s="203"/>
      <c r="P29" s="204"/>
      <c r="Q29" s="261"/>
      <c r="R29" s="275"/>
      <c r="S29" s="208"/>
      <c r="T29" s="207"/>
      <c r="U29" s="277"/>
      <c r="V29" s="209"/>
    </row>
    <row r="30" spans="1:22" ht="28.5">
      <c r="A30" s="210">
        <v>12</v>
      </c>
      <c r="B30" s="201" t="s">
        <v>141</v>
      </c>
      <c r="C30" s="212" t="s">
        <v>86</v>
      </c>
      <c r="D30" s="279">
        <v>36</v>
      </c>
      <c r="E30" s="203"/>
      <c r="F30" s="204">
        <f>+E30*D30</f>
        <v>0</v>
      </c>
      <c r="G30" s="259">
        <v>2.8130912364818523</v>
      </c>
      <c r="H30" s="275">
        <v>2</v>
      </c>
      <c r="I30" s="204">
        <f>H30*E30</f>
        <v>0</v>
      </c>
      <c r="J30" s="259">
        <v>0.15628284647121402</v>
      </c>
      <c r="K30" s="275">
        <v>1</v>
      </c>
      <c r="L30" s="277">
        <v>1</v>
      </c>
      <c r="M30" s="277">
        <v>2</v>
      </c>
      <c r="N30" s="207">
        <f>+K30*E30</f>
        <v>0</v>
      </c>
      <c r="O30" s="203">
        <f>+L30*E30</f>
        <v>0</v>
      </c>
      <c r="P30" s="204">
        <f>+O30+N30</f>
        <v>0</v>
      </c>
      <c r="Q30" s="261">
        <v>0.15628284647121402</v>
      </c>
      <c r="R30" s="275">
        <v>4</v>
      </c>
      <c r="S30" s="208">
        <f>+I30+P30</f>
        <v>0</v>
      </c>
      <c r="T30" s="299">
        <v>0.31256569294242803</v>
      </c>
      <c r="U30" s="277">
        <v>32</v>
      </c>
      <c r="V30" s="209">
        <f>+F30-S30</f>
        <v>0</v>
      </c>
    </row>
    <row r="31" spans="1:22" ht="17.25" customHeight="1">
      <c r="A31" s="210">
        <v>13</v>
      </c>
      <c r="B31" s="201" t="s">
        <v>142</v>
      </c>
      <c r="C31" s="202" t="s">
        <v>3</v>
      </c>
      <c r="D31" s="279">
        <v>36</v>
      </c>
      <c r="E31" s="203"/>
      <c r="F31" s="204">
        <f>+E31*D31</f>
        <v>0</v>
      </c>
      <c r="G31" s="259">
        <v>2.8130912364818523</v>
      </c>
      <c r="H31" s="275">
        <v>2</v>
      </c>
      <c r="I31" s="204">
        <f>H31*E31</f>
        <v>0</v>
      </c>
      <c r="J31" s="259">
        <v>0.15628284647121402</v>
      </c>
      <c r="K31" s="275">
        <v>1</v>
      </c>
      <c r="L31" s="277">
        <v>1</v>
      </c>
      <c r="M31" s="277">
        <v>2</v>
      </c>
      <c r="N31" s="207">
        <f>+K31*E31</f>
        <v>0</v>
      </c>
      <c r="O31" s="203">
        <f>+L31*E31</f>
        <v>0</v>
      </c>
      <c r="P31" s="204">
        <f>+O31+N31</f>
        <v>0</v>
      </c>
      <c r="Q31" s="261">
        <v>0.15628284647121402</v>
      </c>
      <c r="R31" s="275">
        <v>4</v>
      </c>
      <c r="S31" s="208">
        <f>+I31+P31</f>
        <v>0</v>
      </c>
      <c r="T31" s="299">
        <v>0.31256569294242803</v>
      </c>
      <c r="U31" s="277">
        <v>32</v>
      </c>
      <c r="V31" s="209">
        <f>+F31-S31</f>
        <v>0</v>
      </c>
    </row>
    <row r="32" spans="1:22" ht="17.25" customHeight="1">
      <c r="A32" s="210"/>
      <c r="B32" s="201"/>
      <c r="C32" s="211" t="s">
        <v>80</v>
      </c>
      <c r="D32" s="279"/>
      <c r="E32" s="203"/>
      <c r="F32" s="204"/>
      <c r="G32" s="259"/>
      <c r="H32" s="275"/>
      <c r="I32" s="204"/>
      <c r="J32" s="208"/>
      <c r="K32" s="275"/>
      <c r="L32" s="277"/>
      <c r="M32" s="206"/>
      <c r="N32" s="206"/>
      <c r="O32" s="203"/>
      <c r="P32" s="204"/>
      <c r="Q32" s="261"/>
      <c r="R32" s="275"/>
      <c r="S32" s="208"/>
      <c r="T32" s="207"/>
      <c r="U32" s="277"/>
      <c r="V32" s="214"/>
    </row>
    <row r="33" spans="1:22" ht="28.5">
      <c r="A33" s="210">
        <v>14</v>
      </c>
      <c r="B33" s="201" t="s">
        <v>143</v>
      </c>
      <c r="C33" s="212" t="s">
        <v>86</v>
      </c>
      <c r="D33" s="279">
        <v>36</v>
      </c>
      <c r="E33" s="203"/>
      <c r="F33" s="204">
        <f>+E33*D33</f>
        <v>0</v>
      </c>
      <c r="G33" s="259">
        <v>2.8130912364818523</v>
      </c>
      <c r="H33" s="275">
        <v>2</v>
      </c>
      <c r="I33" s="204">
        <f>H33*E33</f>
        <v>0</v>
      </c>
      <c r="J33" s="259">
        <v>0.15628284647121402</v>
      </c>
      <c r="K33" s="275">
        <v>1</v>
      </c>
      <c r="L33" s="277">
        <v>1</v>
      </c>
      <c r="M33" s="277">
        <v>2</v>
      </c>
      <c r="N33" s="207">
        <f>+K33*E33</f>
        <v>0</v>
      </c>
      <c r="O33" s="203">
        <f>+L33*E33</f>
        <v>0</v>
      </c>
      <c r="P33" s="204">
        <f>+O33+N33</f>
        <v>0</v>
      </c>
      <c r="Q33" s="261">
        <v>0.15628284647121402</v>
      </c>
      <c r="R33" s="275">
        <v>4</v>
      </c>
      <c r="S33" s="208">
        <f>+I33+P33</f>
        <v>0</v>
      </c>
      <c r="T33" s="299">
        <v>0.31256569294242803</v>
      </c>
      <c r="U33" s="277">
        <v>32</v>
      </c>
      <c r="V33" s="214">
        <f>+F33-S33</f>
        <v>0</v>
      </c>
    </row>
    <row r="34" spans="1:22" ht="17.25" customHeight="1">
      <c r="A34" s="210">
        <v>15</v>
      </c>
      <c r="B34" s="201" t="s">
        <v>144</v>
      </c>
      <c r="C34" s="202" t="s">
        <v>3</v>
      </c>
      <c r="D34" s="279">
        <v>36</v>
      </c>
      <c r="E34" s="203"/>
      <c r="F34" s="204">
        <f>+E34*D34</f>
        <v>0</v>
      </c>
      <c r="G34" s="259">
        <v>2.8130912364818523</v>
      </c>
      <c r="H34" s="275">
        <v>2</v>
      </c>
      <c r="I34" s="204">
        <f>H34*E34</f>
        <v>0</v>
      </c>
      <c r="J34" s="259">
        <v>0.15628284647121402</v>
      </c>
      <c r="K34" s="275">
        <v>1</v>
      </c>
      <c r="L34" s="277">
        <v>1</v>
      </c>
      <c r="M34" s="277">
        <v>2</v>
      </c>
      <c r="N34" s="207">
        <f>+K34*E34</f>
        <v>0</v>
      </c>
      <c r="O34" s="203">
        <f>+L34*E34</f>
        <v>0</v>
      </c>
      <c r="P34" s="204">
        <f>+O34+N34</f>
        <v>0</v>
      </c>
      <c r="Q34" s="261">
        <v>0.15628284647121402</v>
      </c>
      <c r="R34" s="275">
        <v>4</v>
      </c>
      <c r="S34" s="208">
        <f>+I34+P34</f>
        <v>0</v>
      </c>
      <c r="T34" s="299">
        <v>0.31256569294242803</v>
      </c>
      <c r="U34" s="277">
        <v>32</v>
      </c>
      <c r="V34" s="214">
        <f>+F34-S34</f>
        <v>0</v>
      </c>
    </row>
    <row r="35" spans="1:22" ht="17.25" customHeight="1">
      <c r="A35" s="32"/>
      <c r="B35" s="33"/>
      <c r="C35" s="113"/>
      <c r="D35" s="280"/>
      <c r="E35" s="34"/>
      <c r="F35" s="35"/>
      <c r="G35" s="260"/>
      <c r="H35" s="276"/>
      <c r="I35" s="35"/>
      <c r="J35" s="58"/>
      <c r="K35" s="276"/>
      <c r="L35" s="278"/>
      <c r="M35" s="37"/>
      <c r="N35" s="37"/>
      <c r="O35" s="34"/>
      <c r="P35" s="35"/>
      <c r="Q35" s="262"/>
      <c r="R35" s="276"/>
      <c r="S35" s="58"/>
      <c r="T35" s="298"/>
      <c r="U35" s="278"/>
      <c r="V35" s="59"/>
    </row>
    <row r="36" spans="1:22" s="127" customFormat="1" ht="21" customHeight="1" thickBot="1">
      <c r="A36" s="125"/>
      <c r="B36" s="126"/>
      <c r="C36" s="126"/>
      <c r="D36" s="281"/>
      <c r="E36" s="336"/>
      <c r="F36" s="337">
        <v>5140800000</v>
      </c>
      <c r="G36" s="338">
        <v>43.664068322783535</v>
      </c>
      <c r="H36" s="339"/>
      <c r="I36" s="337">
        <v>285600000</v>
      </c>
      <c r="J36" s="338">
        <v>2.425781573487974</v>
      </c>
      <c r="K36" s="339"/>
      <c r="L36" s="340"/>
      <c r="M36" s="340"/>
      <c r="N36" s="341">
        <v>142800000</v>
      </c>
      <c r="O36" s="341">
        <v>142800000</v>
      </c>
      <c r="P36" s="342">
        <v>285600000</v>
      </c>
      <c r="Q36" s="343">
        <v>2.425781573487974</v>
      </c>
      <c r="R36" s="344"/>
      <c r="S36" s="341">
        <v>571200000</v>
      </c>
      <c r="T36" s="345">
        <v>4.851563146975948</v>
      </c>
      <c r="U36" s="346"/>
      <c r="V36" s="347">
        <v>4569600000</v>
      </c>
    </row>
    <row r="37" spans="1:22" ht="18.75" customHeight="1" thickTop="1">
      <c r="A37" s="38" t="s">
        <v>41</v>
      </c>
      <c r="B37" s="39" t="s">
        <v>54</v>
      </c>
      <c r="C37" s="39" t="s">
        <v>54</v>
      </c>
      <c r="D37" s="282"/>
      <c r="E37" s="40"/>
      <c r="F37" s="348"/>
      <c r="G37" s="349"/>
      <c r="H37" s="41"/>
      <c r="I37" s="348"/>
      <c r="J37" s="350"/>
      <c r="K37" s="41"/>
      <c r="L37" s="42"/>
      <c r="M37" s="42"/>
      <c r="N37" s="42"/>
      <c r="O37" s="40"/>
      <c r="P37" s="348"/>
      <c r="Q37" s="351"/>
      <c r="R37" s="285"/>
      <c r="S37" s="350"/>
      <c r="T37" s="352"/>
      <c r="U37" s="286"/>
      <c r="V37" s="353"/>
    </row>
    <row r="38" spans="1:22" ht="18.75" customHeight="1">
      <c r="A38" s="215"/>
      <c r="B38" s="216" t="s">
        <v>106</v>
      </c>
      <c r="C38" s="216" t="s">
        <v>106</v>
      </c>
      <c r="D38" s="279"/>
      <c r="E38" s="203"/>
      <c r="F38" s="204"/>
      <c r="G38" s="259"/>
      <c r="H38" s="205"/>
      <c r="I38" s="204"/>
      <c r="J38" s="208"/>
      <c r="K38" s="205"/>
      <c r="L38" s="206"/>
      <c r="M38" s="206"/>
      <c r="N38" s="206"/>
      <c r="O38" s="203"/>
      <c r="P38" s="204"/>
      <c r="Q38" s="261"/>
      <c r="R38" s="275"/>
      <c r="S38" s="208"/>
      <c r="T38" s="207"/>
      <c r="U38" s="277"/>
      <c r="V38" s="209"/>
    </row>
    <row r="39" spans="1:22" ht="18.75" customHeight="1">
      <c r="A39" s="210">
        <v>1</v>
      </c>
      <c r="B39" s="218" t="s">
        <v>175</v>
      </c>
      <c r="C39" s="218" t="s">
        <v>110</v>
      </c>
      <c r="D39" s="283">
        <v>36</v>
      </c>
      <c r="E39" s="219"/>
      <c r="F39" s="204">
        <f>+E39*D39</f>
        <v>0</v>
      </c>
      <c r="G39" s="259">
        <v>0.764426966435286</v>
      </c>
      <c r="H39" s="275">
        <v>2</v>
      </c>
      <c r="I39" s="204">
        <f>H39*E39</f>
        <v>0</v>
      </c>
      <c r="J39" s="259">
        <v>0.04246816480196033</v>
      </c>
      <c r="K39" s="275">
        <v>1</v>
      </c>
      <c r="L39" s="277">
        <v>1</v>
      </c>
      <c r="M39" s="277">
        <v>2</v>
      </c>
      <c r="N39" s="207">
        <f>+K39*E39</f>
        <v>0</v>
      </c>
      <c r="O39" s="203">
        <f>+L39*E39</f>
        <v>0</v>
      </c>
      <c r="P39" s="204">
        <f>+O39+N39</f>
        <v>0</v>
      </c>
      <c r="Q39" s="261">
        <v>0.04246816480196033</v>
      </c>
      <c r="R39" s="275">
        <v>4</v>
      </c>
      <c r="S39" s="208">
        <f>+I39+P39</f>
        <v>0</v>
      </c>
      <c r="T39" s="299">
        <v>0.08493632960392065</v>
      </c>
      <c r="U39" s="277">
        <v>32</v>
      </c>
      <c r="V39" s="209">
        <f>+F39-S39</f>
        <v>0</v>
      </c>
    </row>
    <row r="40" spans="1:22" ht="18.75" customHeight="1">
      <c r="A40" s="210">
        <v>2</v>
      </c>
      <c r="B40" s="218" t="s">
        <v>176</v>
      </c>
      <c r="C40" s="218" t="s">
        <v>111</v>
      </c>
      <c r="D40" s="283">
        <v>36</v>
      </c>
      <c r="E40" s="219"/>
      <c r="F40" s="204">
        <f>+E40*D40</f>
        <v>0</v>
      </c>
      <c r="G40" s="259">
        <v>0.6115415731482288</v>
      </c>
      <c r="H40" s="275">
        <v>2</v>
      </c>
      <c r="I40" s="204">
        <f>H40*E40</f>
        <v>0</v>
      </c>
      <c r="J40" s="259">
        <v>0.03397453184156826</v>
      </c>
      <c r="K40" s="275">
        <v>1</v>
      </c>
      <c r="L40" s="277">
        <v>1</v>
      </c>
      <c r="M40" s="277">
        <v>2</v>
      </c>
      <c r="N40" s="207">
        <f>+K40*E40</f>
        <v>0</v>
      </c>
      <c r="O40" s="203">
        <f>+L40*E40</f>
        <v>0</v>
      </c>
      <c r="P40" s="204">
        <f>+O40+N40</f>
        <v>0</v>
      </c>
      <c r="Q40" s="261">
        <v>0.03397453184156826</v>
      </c>
      <c r="R40" s="275">
        <v>4</v>
      </c>
      <c r="S40" s="208">
        <f>+I40+P40</f>
        <v>0</v>
      </c>
      <c r="T40" s="299">
        <v>0.06794906368313652</v>
      </c>
      <c r="U40" s="277">
        <v>32</v>
      </c>
      <c r="V40" s="209">
        <f>+F40-S40</f>
        <v>0</v>
      </c>
    </row>
    <row r="41" spans="1:22" ht="18.75" customHeight="1">
      <c r="A41" s="210">
        <v>3</v>
      </c>
      <c r="B41" s="218"/>
      <c r="C41" s="218" t="s">
        <v>112</v>
      </c>
      <c r="D41" s="283">
        <f>+D40</f>
        <v>36</v>
      </c>
      <c r="E41" s="219"/>
      <c r="F41" s="204">
        <f>+E41*D41</f>
        <v>0</v>
      </c>
      <c r="G41" s="259">
        <v>0.3057707865741144</v>
      </c>
      <c r="H41" s="275">
        <v>2</v>
      </c>
      <c r="I41" s="204">
        <f>H41*E41</f>
        <v>0</v>
      </c>
      <c r="J41" s="259">
        <v>0.01698726592078413</v>
      </c>
      <c r="K41" s="275">
        <v>0</v>
      </c>
      <c r="L41" s="277">
        <v>0</v>
      </c>
      <c r="M41" s="277">
        <v>0</v>
      </c>
      <c r="N41" s="207">
        <f>+K41*E41</f>
        <v>0</v>
      </c>
      <c r="O41" s="203">
        <f>+L41*E41</f>
        <v>0</v>
      </c>
      <c r="P41" s="204">
        <f>+O41+N41</f>
        <v>0</v>
      </c>
      <c r="Q41" s="261">
        <v>0</v>
      </c>
      <c r="R41" s="275">
        <v>2</v>
      </c>
      <c r="S41" s="208">
        <f>+I41+P41</f>
        <v>0</v>
      </c>
      <c r="T41" s="299">
        <v>0.01698726592078413</v>
      </c>
      <c r="U41" s="277">
        <v>34</v>
      </c>
      <c r="V41" s="209">
        <f>+F41-S41</f>
        <v>0</v>
      </c>
    </row>
    <row r="42" spans="1:22" ht="18.75" customHeight="1">
      <c r="A42" s="210"/>
      <c r="B42" s="220" t="s">
        <v>107</v>
      </c>
      <c r="C42" s="220" t="s">
        <v>107</v>
      </c>
      <c r="D42" s="283"/>
      <c r="E42" s="219"/>
      <c r="F42" s="204"/>
      <c r="G42" s="259"/>
      <c r="H42" s="205"/>
      <c r="I42" s="204"/>
      <c r="J42" s="208"/>
      <c r="K42" s="275"/>
      <c r="L42" s="277"/>
      <c r="M42" s="277"/>
      <c r="N42" s="207"/>
      <c r="O42" s="203"/>
      <c r="P42" s="204"/>
      <c r="Q42" s="261"/>
      <c r="R42" s="275"/>
      <c r="S42" s="208"/>
      <c r="T42" s="207"/>
      <c r="U42" s="277"/>
      <c r="V42" s="209"/>
    </row>
    <row r="43" spans="1:22" ht="18.75" customHeight="1">
      <c r="A43" s="210">
        <f>+A42+1</f>
        <v>1</v>
      </c>
      <c r="B43" s="218" t="s">
        <v>177</v>
      </c>
      <c r="C43" s="218" t="s">
        <v>113</v>
      </c>
      <c r="D43" s="283">
        <v>36</v>
      </c>
      <c r="E43" s="219"/>
      <c r="F43" s="204">
        <f aca="true" t="shared" si="0" ref="F43:F63">+E43*D43</f>
        <v>0</v>
      </c>
      <c r="G43" s="259">
        <v>0.6115415731482288</v>
      </c>
      <c r="H43" s="275">
        <v>2</v>
      </c>
      <c r="I43" s="204">
        <f aca="true" t="shared" si="1" ref="I43:I63">H43*E43</f>
        <v>0</v>
      </c>
      <c r="J43" s="259">
        <v>0.03397453184156826</v>
      </c>
      <c r="K43" s="275">
        <v>1</v>
      </c>
      <c r="L43" s="277">
        <v>1</v>
      </c>
      <c r="M43" s="277">
        <v>2</v>
      </c>
      <c r="N43" s="207">
        <f aca="true" t="shared" si="2" ref="N43:N63">+K43*E43</f>
        <v>0</v>
      </c>
      <c r="O43" s="203">
        <f aca="true" t="shared" si="3" ref="O43:O63">+L43*E43</f>
        <v>0</v>
      </c>
      <c r="P43" s="204">
        <f aca="true" t="shared" si="4" ref="P43:P49">+O43+N43</f>
        <v>0</v>
      </c>
      <c r="Q43" s="261">
        <v>0.03397453184156826</v>
      </c>
      <c r="R43" s="275">
        <v>4</v>
      </c>
      <c r="S43" s="208">
        <f aca="true" t="shared" si="5" ref="S43:S63">+I43+P43</f>
        <v>0</v>
      </c>
      <c r="T43" s="301">
        <v>0.06794906368313652</v>
      </c>
      <c r="U43" s="277">
        <v>32</v>
      </c>
      <c r="V43" s="209">
        <f aca="true" t="shared" si="6" ref="V43:V63">+F43-S43</f>
        <v>0</v>
      </c>
    </row>
    <row r="44" spans="1:22" ht="18.75" customHeight="1">
      <c r="A44" s="210">
        <f>+A43+1</f>
        <v>2</v>
      </c>
      <c r="B44" s="312" t="s">
        <v>179</v>
      </c>
      <c r="C44" s="218" t="s">
        <v>113</v>
      </c>
      <c r="D44" s="283">
        <v>36</v>
      </c>
      <c r="E44" s="219"/>
      <c r="F44" s="204">
        <f t="shared" si="0"/>
        <v>0</v>
      </c>
      <c r="G44" s="259">
        <v>0.6115415731482288</v>
      </c>
      <c r="H44" s="275">
        <v>2</v>
      </c>
      <c r="I44" s="204">
        <f t="shared" si="1"/>
        <v>0</v>
      </c>
      <c r="J44" s="259">
        <v>0.03397453184156826</v>
      </c>
      <c r="K44" s="275">
        <v>1</v>
      </c>
      <c r="L44" s="277">
        <v>1</v>
      </c>
      <c r="M44" s="277">
        <v>2</v>
      </c>
      <c r="N44" s="207">
        <f t="shared" si="2"/>
        <v>0</v>
      </c>
      <c r="O44" s="203">
        <f t="shared" si="3"/>
        <v>0</v>
      </c>
      <c r="P44" s="204">
        <f t="shared" si="4"/>
        <v>0</v>
      </c>
      <c r="Q44" s="261">
        <v>0.03397453184156826</v>
      </c>
      <c r="R44" s="275">
        <v>4</v>
      </c>
      <c r="S44" s="208">
        <f t="shared" si="5"/>
        <v>0</v>
      </c>
      <c r="T44" s="299">
        <v>0.06794906368313652</v>
      </c>
      <c r="U44" s="277">
        <v>32</v>
      </c>
      <c r="V44" s="209">
        <f t="shared" si="6"/>
        <v>0</v>
      </c>
    </row>
    <row r="45" spans="1:22" ht="18.75" customHeight="1">
      <c r="A45" s="210">
        <f>+A44+1</f>
        <v>3</v>
      </c>
      <c r="B45" s="312"/>
      <c r="C45" s="218" t="s">
        <v>113</v>
      </c>
      <c r="D45" s="283">
        <v>36</v>
      </c>
      <c r="E45" s="219"/>
      <c r="F45" s="204">
        <f t="shared" si="0"/>
        <v>0</v>
      </c>
      <c r="G45" s="259">
        <v>0.6115415731482288</v>
      </c>
      <c r="H45" s="275">
        <v>2</v>
      </c>
      <c r="I45" s="204">
        <f t="shared" si="1"/>
        <v>0</v>
      </c>
      <c r="J45" s="259">
        <v>0.03397453184156826</v>
      </c>
      <c r="K45" s="275"/>
      <c r="L45" s="277"/>
      <c r="M45" s="277">
        <v>0</v>
      </c>
      <c r="N45" s="207">
        <f t="shared" si="2"/>
        <v>0</v>
      </c>
      <c r="O45" s="203">
        <f t="shared" si="3"/>
        <v>0</v>
      </c>
      <c r="P45" s="204">
        <f t="shared" si="4"/>
        <v>0</v>
      </c>
      <c r="Q45" s="261">
        <v>0</v>
      </c>
      <c r="R45" s="275">
        <v>2</v>
      </c>
      <c r="S45" s="208">
        <f t="shared" si="5"/>
        <v>0</v>
      </c>
      <c r="T45" s="299">
        <v>0.03397453184156826</v>
      </c>
      <c r="U45" s="277">
        <v>34</v>
      </c>
      <c r="V45" s="209">
        <f t="shared" si="6"/>
        <v>0</v>
      </c>
    </row>
    <row r="46" spans="1:22" ht="18.75" customHeight="1">
      <c r="A46" s="210">
        <f aca="true" t="shared" si="7" ref="A46:A63">+A45+1</f>
        <v>4</v>
      </c>
      <c r="B46" s="218" t="s">
        <v>183</v>
      </c>
      <c r="C46" s="218" t="s">
        <v>113</v>
      </c>
      <c r="D46" s="283">
        <v>36</v>
      </c>
      <c r="E46" s="219"/>
      <c r="F46" s="204">
        <f t="shared" si="0"/>
        <v>0</v>
      </c>
      <c r="G46" s="259">
        <v>0.6115415731482288</v>
      </c>
      <c r="H46" s="275">
        <v>2</v>
      </c>
      <c r="I46" s="204">
        <f t="shared" si="1"/>
        <v>0</v>
      </c>
      <c r="J46" s="259">
        <v>0.03397453184156826</v>
      </c>
      <c r="K46" s="275">
        <v>1</v>
      </c>
      <c r="L46" s="277">
        <v>1</v>
      </c>
      <c r="M46" s="277">
        <v>2</v>
      </c>
      <c r="N46" s="207">
        <f t="shared" si="2"/>
        <v>0</v>
      </c>
      <c r="O46" s="203">
        <f t="shared" si="3"/>
        <v>0</v>
      </c>
      <c r="P46" s="204">
        <f t="shared" si="4"/>
        <v>0</v>
      </c>
      <c r="Q46" s="261">
        <v>0.03397453184156826</v>
      </c>
      <c r="R46" s="275">
        <v>4</v>
      </c>
      <c r="S46" s="208">
        <f t="shared" si="5"/>
        <v>0</v>
      </c>
      <c r="T46" s="299">
        <v>0.06794906368313652</v>
      </c>
      <c r="U46" s="277">
        <v>32</v>
      </c>
      <c r="V46" s="209">
        <f t="shared" si="6"/>
        <v>0</v>
      </c>
    </row>
    <row r="47" spans="1:22" ht="18.75" customHeight="1">
      <c r="A47" s="210">
        <f t="shared" si="7"/>
        <v>5</v>
      </c>
      <c r="B47" s="218" t="s">
        <v>178</v>
      </c>
      <c r="C47" s="218" t="s">
        <v>113</v>
      </c>
      <c r="D47" s="283">
        <v>36</v>
      </c>
      <c r="E47" s="219"/>
      <c r="F47" s="204">
        <f t="shared" si="0"/>
        <v>0</v>
      </c>
      <c r="G47" s="259">
        <v>0.6115415731482288</v>
      </c>
      <c r="H47" s="275">
        <v>2</v>
      </c>
      <c r="I47" s="204">
        <f t="shared" si="1"/>
        <v>0</v>
      </c>
      <c r="J47" s="259">
        <v>0.03397453184156826</v>
      </c>
      <c r="K47" s="275">
        <v>1</v>
      </c>
      <c r="L47" s="277">
        <v>1</v>
      </c>
      <c r="M47" s="277">
        <v>2</v>
      </c>
      <c r="N47" s="207">
        <f t="shared" si="2"/>
        <v>0</v>
      </c>
      <c r="O47" s="203">
        <f t="shared" si="3"/>
        <v>0</v>
      </c>
      <c r="P47" s="204">
        <f t="shared" si="4"/>
        <v>0</v>
      </c>
      <c r="Q47" s="261">
        <v>0.03397453184156826</v>
      </c>
      <c r="R47" s="275">
        <v>4</v>
      </c>
      <c r="S47" s="208">
        <f t="shared" si="5"/>
        <v>0</v>
      </c>
      <c r="T47" s="299">
        <v>0.06794906368313652</v>
      </c>
      <c r="U47" s="277">
        <v>32</v>
      </c>
      <c r="V47" s="209">
        <f t="shared" si="6"/>
        <v>0</v>
      </c>
    </row>
    <row r="48" spans="1:22" ht="18.75" customHeight="1">
      <c r="A48" s="210">
        <f t="shared" si="7"/>
        <v>6</v>
      </c>
      <c r="B48" s="312" t="s">
        <v>180</v>
      </c>
      <c r="C48" s="218" t="s">
        <v>113</v>
      </c>
      <c r="D48" s="283">
        <v>36</v>
      </c>
      <c r="E48" s="219"/>
      <c r="F48" s="204">
        <f t="shared" si="0"/>
        <v>0</v>
      </c>
      <c r="G48" s="259">
        <v>0.6115415731482288</v>
      </c>
      <c r="H48" s="275">
        <v>2</v>
      </c>
      <c r="I48" s="204">
        <f t="shared" si="1"/>
        <v>0</v>
      </c>
      <c r="J48" s="259">
        <v>0.03397453184156826</v>
      </c>
      <c r="K48" s="275">
        <v>1</v>
      </c>
      <c r="L48" s="277">
        <v>1</v>
      </c>
      <c r="M48" s="277">
        <v>2</v>
      </c>
      <c r="N48" s="207">
        <f t="shared" si="2"/>
        <v>0</v>
      </c>
      <c r="O48" s="203">
        <f t="shared" si="3"/>
        <v>0</v>
      </c>
      <c r="P48" s="204">
        <f t="shared" si="4"/>
        <v>0</v>
      </c>
      <c r="Q48" s="261">
        <v>0.03397453184156826</v>
      </c>
      <c r="R48" s="275">
        <v>4</v>
      </c>
      <c r="S48" s="208">
        <f t="shared" si="5"/>
        <v>0</v>
      </c>
      <c r="T48" s="299">
        <v>0.06794906368313652</v>
      </c>
      <c r="U48" s="277">
        <v>32</v>
      </c>
      <c r="V48" s="209">
        <f t="shared" si="6"/>
        <v>0</v>
      </c>
    </row>
    <row r="49" spans="1:22" ht="18.75" customHeight="1">
      <c r="A49" s="210">
        <f t="shared" si="7"/>
        <v>7</v>
      </c>
      <c r="B49" s="311" t="s">
        <v>181</v>
      </c>
      <c r="C49" s="218" t="s">
        <v>113</v>
      </c>
      <c r="D49" s="283">
        <v>36</v>
      </c>
      <c r="E49" s="219"/>
      <c r="F49" s="204">
        <f t="shared" si="0"/>
        <v>0</v>
      </c>
      <c r="G49" s="259">
        <v>0.6115415731482288</v>
      </c>
      <c r="H49" s="275">
        <v>2</v>
      </c>
      <c r="I49" s="204">
        <f t="shared" si="1"/>
        <v>0</v>
      </c>
      <c r="J49" s="259">
        <v>0.03397453184156826</v>
      </c>
      <c r="K49" s="275">
        <v>1</v>
      </c>
      <c r="L49" s="277">
        <v>1</v>
      </c>
      <c r="M49" s="277">
        <v>2</v>
      </c>
      <c r="N49" s="207">
        <f t="shared" si="2"/>
        <v>0</v>
      </c>
      <c r="O49" s="203">
        <f t="shared" si="3"/>
        <v>0</v>
      </c>
      <c r="P49" s="204">
        <f t="shared" si="4"/>
        <v>0</v>
      </c>
      <c r="Q49" s="261">
        <v>0.03397453184156826</v>
      </c>
      <c r="R49" s="275">
        <v>4</v>
      </c>
      <c r="S49" s="208">
        <f t="shared" si="5"/>
        <v>0</v>
      </c>
      <c r="T49" s="299">
        <v>0.06794906368313652</v>
      </c>
      <c r="U49" s="277">
        <v>32</v>
      </c>
      <c r="V49" s="209">
        <f t="shared" si="6"/>
        <v>0</v>
      </c>
    </row>
    <row r="50" spans="1:22" ht="18.75" customHeight="1">
      <c r="A50" s="210">
        <f t="shared" si="7"/>
        <v>8</v>
      </c>
      <c r="B50" s="217"/>
      <c r="C50" s="218" t="s">
        <v>114</v>
      </c>
      <c r="D50" s="283">
        <v>36</v>
      </c>
      <c r="E50" s="219"/>
      <c r="F50" s="204">
        <f t="shared" si="0"/>
        <v>0</v>
      </c>
      <c r="G50" s="259">
        <v>0.764426966435286</v>
      </c>
      <c r="H50" s="275">
        <v>2</v>
      </c>
      <c r="I50" s="204">
        <f t="shared" si="1"/>
        <v>0</v>
      </c>
      <c r="J50" s="259">
        <v>0.04246816480196033</v>
      </c>
      <c r="K50" s="275">
        <v>0</v>
      </c>
      <c r="L50" s="277">
        <v>0</v>
      </c>
      <c r="M50" s="277">
        <v>0</v>
      </c>
      <c r="N50" s="207">
        <f t="shared" si="2"/>
        <v>0</v>
      </c>
      <c r="O50" s="203">
        <f t="shared" si="3"/>
        <v>0</v>
      </c>
      <c r="P50" s="204">
        <f aca="true" t="shared" si="8" ref="P50:P56">+O50+N50</f>
        <v>0</v>
      </c>
      <c r="Q50" s="261">
        <v>0</v>
      </c>
      <c r="R50" s="275">
        <v>2</v>
      </c>
      <c r="S50" s="208">
        <f t="shared" si="5"/>
        <v>0</v>
      </c>
      <c r="T50" s="299">
        <v>0.04246816480196033</v>
      </c>
      <c r="U50" s="277">
        <v>34</v>
      </c>
      <c r="V50" s="209">
        <f t="shared" si="6"/>
        <v>0</v>
      </c>
    </row>
    <row r="51" spans="1:22" ht="18.75" customHeight="1">
      <c r="A51" s="210">
        <f t="shared" si="7"/>
        <v>9</v>
      </c>
      <c r="B51" s="217"/>
      <c r="C51" s="218" t="s">
        <v>114</v>
      </c>
      <c r="D51" s="283">
        <v>36</v>
      </c>
      <c r="E51" s="219"/>
      <c r="F51" s="204">
        <f t="shared" si="0"/>
        <v>0</v>
      </c>
      <c r="G51" s="259">
        <v>0.764426966435286</v>
      </c>
      <c r="H51" s="275">
        <v>2</v>
      </c>
      <c r="I51" s="204">
        <f t="shared" si="1"/>
        <v>0</v>
      </c>
      <c r="J51" s="259">
        <v>0.04246816480196033</v>
      </c>
      <c r="K51" s="275">
        <v>0</v>
      </c>
      <c r="L51" s="277">
        <v>0</v>
      </c>
      <c r="M51" s="277">
        <v>0</v>
      </c>
      <c r="N51" s="207">
        <f t="shared" si="2"/>
        <v>0</v>
      </c>
      <c r="O51" s="203">
        <f t="shared" si="3"/>
        <v>0</v>
      </c>
      <c r="P51" s="204">
        <f t="shared" si="8"/>
        <v>0</v>
      </c>
      <c r="Q51" s="261">
        <v>0</v>
      </c>
      <c r="R51" s="275">
        <v>2</v>
      </c>
      <c r="S51" s="208">
        <f t="shared" si="5"/>
        <v>0</v>
      </c>
      <c r="T51" s="299">
        <v>0.04246816480196033</v>
      </c>
      <c r="U51" s="277">
        <v>34</v>
      </c>
      <c r="V51" s="209">
        <f t="shared" si="6"/>
        <v>0</v>
      </c>
    </row>
    <row r="52" spans="1:22" ht="18.75" customHeight="1">
      <c r="A52" s="210">
        <f t="shared" si="7"/>
        <v>10</v>
      </c>
      <c r="B52" s="217"/>
      <c r="C52" s="218" t="s">
        <v>114</v>
      </c>
      <c r="D52" s="283">
        <v>36</v>
      </c>
      <c r="E52" s="219"/>
      <c r="F52" s="204">
        <f t="shared" si="0"/>
        <v>0</v>
      </c>
      <c r="G52" s="259">
        <v>0.764426966435286</v>
      </c>
      <c r="H52" s="275">
        <v>2</v>
      </c>
      <c r="I52" s="204">
        <f t="shared" si="1"/>
        <v>0</v>
      </c>
      <c r="J52" s="259">
        <v>0.04246816480196033</v>
      </c>
      <c r="K52" s="275">
        <v>0</v>
      </c>
      <c r="L52" s="277">
        <v>0</v>
      </c>
      <c r="M52" s="277">
        <v>0</v>
      </c>
      <c r="N52" s="207">
        <f t="shared" si="2"/>
        <v>0</v>
      </c>
      <c r="O52" s="203">
        <f t="shared" si="3"/>
        <v>0</v>
      </c>
      <c r="P52" s="204">
        <f t="shared" si="8"/>
        <v>0</v>
      </c>
      <c r="Q52" s="261">
        <v>0</v>
      </c>
      <c r="R52" s="275">
        <v>2</v>
      </c>
      <c r="S52" s="208">
        <f t="shared" si="5"/>
        <v>0</v>
      </c>
      <c r="T52" s="299">
        <v>0.04246816480196033</v>
      </c>
      <c r="U52" s="277">
        <v>34</v>
      </c>
      <c r="V52" s="209">
        <f t="shared" si="6"/>
        <v>0</v>
      </c>
    </row>
    <row r="53" spans="1:22" ht="18.75" customHeight="1">
      <c r="A53" s="210">
        <f t="shared" si="7"/>
        <v>11</v>
      </c>
      <c r="B53" s="217"/>
      <c r="C53" s="218" t="s">
        <v>114</v>
      </c>
      <c r="D53" s="283">
        <v>36</v>
      </c>
      <c r="E53" s="219"/>
      <c r="F53" s="204">
        <f t="shared" si="0"/>
        <v>0</v>
      </c>
      <c r="G53" s="259">
        <v>0.764426966435286</v>
      </c>
      <c r="H53" s="275">
        <v>2</v>
      </c>
      <c r="I53" s="204">
        <f t="shared" si="1"/>
        <v>0</v>
      </c>
      <c r="J53" s="259">
        <v>0.04246816480196033</v>
      </c>
      <c r="K53" s="275">
        <v>0</v>
      </c>
      <c r="L53" s="277">
        <v>0</v>
      </c>
      <c r="M53" s="277">
        <v>0</v>
      </c>
      <c r="N53" s="207">
        <f t="shared" si="2"/>
        <v>0</v>
      </c>
      <c r="O53" s="203">
        <f t="shared" si="3"/>
        <v>0</v>
      </c>
      <c r="P53" s="204">
        <f t="shared" si="8"/>
        <v>0</v>
      </c>
      <c r="Q53" s="261">
        <v>0</v>
      </c>
      <c r="R53" s="275">
        <v>2</v>
      </c>
      <c r="S53" s="208">
        <f t="shared" si="5"/>
        <v>0</v>
      </c>
      <c r="T53" s="299">
        <v>0.04246816480196033</v>
      </c>
      <c r="U53" s="277">
        <v>34</v>
      </c>
      <c r="V53" s="209">
        <f t="shared" si="6"/>
        <v>0</v>
      </c>
    </row>
    <row r="54" spans="1:22" ht="18.75" customHeight="1">
      <c r="A54" s="210">
        <f t="shared" si="7"/>
        <v>12</v>
      </c>
      <c r="B54" s="217"/>
      <c r="C54" s="218" t="s">
        <v>114</v>
      </c>
      <c r="D54" s="283">
        <v>36</v>
      </c>
      <c r="E54" s="219"/>
      <c r="F54" s="204">
        <f t="shared" si="0"/>
        <v>0</v>
      </c>
      <c r="G54" s="259">
        <v>0.764426966435286</v>
      </c>
      <c r="H54" s="275">
        <v>2</v>
      </c>
      <c r="I54" s="204">
        <f t="shared" si="1"/>
        <v>0</v>
      </c>
      <c r="J54" s="259">
        <v>0.04246816480196033</v>
      </c>
      <c r="K54" s="275">
        <v>0</v>
      </c>
      <c r="L54" s="277">
        <v>0</v>
      </c>
      <c r="M54" s="277">
        <v>0</v>
      </c>
      <c r="N54" s="207">
        <f t="shared" si="2"/>
        <v>0</v>
      </c>
      <c r="O54" s="203">
        <f t="shared" si="3"/>
        <v>0</v>
      </c>
      <c r="P54" s="204">
        <f t="shared" si="8"/>
        <v>0</v>
      </c>
      <c r="Q54" s="261">
        <v>0</v>
      </c>
      <c r="R54" s="275">
        <v>2</v>
      </c>
      <c r="S54" s="208">
        <f t="shared" si="5"/>
        <v>0</v>
      </c>
      <c r="T54" s="299">
        <v>0.04246816480196033</v>
      </c>
      <c r="U54" s="277">
        <v>34</v>
      </c>
      <c r="V54" s="209">
        <f t="shared" si="6"/>
        <v>0</v>
      </c>
    </row>
    <row r="55" spans="1:22" ht="18.75" customHeight="1">
      <c r="A55" s="210">
        <f t="shared" si="7"/>
        <v>13</v>
      </c>
      <c r="B55" s="217"/>
      <c r="C55" s="218" t="s">
        <v>114</v>
      </c>
      <c r="D55" s="283">
        <v>36</v>
      </c>
      <c r="E55" s="219"/>
      <c r="F55" s="204">
        <f t="shared" si="0"/>
        <v>0</v>
      </c>
      <c r="G55" s="259">
        <v>0.764426966435286</v>
      </c>
      <c r="H55" s="275">
        <v>2</v>
      </c>
      <c r="I55" s="204">
        <f t="shared" si="1"/>
        <v>0</v>
      </c>
      <c r="J55" s="259">
        <v>0.04246816480196033</v>
      </c>
      <c r="K55" s="275">
        <v>0</v>
      </c>
      <c r="L55" s="277">
        <v>0</v>
      </c>
      <c r="M55" s="277">
        <v>0</v>
      </c>
      <c r="N55" s="207">
        <f t="shared" si="2"/>
        <v>0</v>
      </c>
      <c r="O55" s="203">
        <f t="shared" si="3"/>
        <v>0</v>
      </c>
      <c r="P55" s="204">
        <f t="shared" si="8"/>
        <v>0</v>
      </c>
      <c r="Q55" s="261">
        <v>0</v>
      </c>
      <c r="R55" s="275">
        <v>2</v>
      </c>
      <c r="S55" s="208">
        <f t="shared" si="5"/>
        <v>0</v>
      </c>
      <c r="T55" s="299">
        <v>0.04246816480196033</v>
      </c>
      <c r="U55" s="277">
        <v>34</v>
      </c>
      <c r="V55" s="209">
        <f t="shared" si="6"/>
        <v>0</v>
      </c>
    </row>
    <row r="56" spans="1:22" ht="18.75" customHeight="1">
      <c r="A56" s="210">
        <f t="shared" si="7"/>
        <v>14</v>
      </c>
      <c r="B56" s="217"/>
      <c r="C56" s="218" t="s">
        <v>114</v>
      </c>
      <c r="D56" s="283">
        <v>36</v>
      </c>
      <c r="E56" s="219"/>
      <c r="F56" s="204">
        <f t="shared" si="0"/>
        <v>0</v>
      </c>
      <c r="G56" s="259">
        <v>0.764426966435286</v>
      </c>
      <c r="H56" s="275">
        <v>2</v>
      </c>
      <c r="I56" s="204">
        <f t="shared" si="1"/>
        <v>0</v>
      </c>
      <c r="J56" s="259">
        <v>0.04246816480196033</v>
      </c>
      <c r="K56" s="275">
        <v>0</v>
      </c>
      <c r="L56" s="277">
        <v>0</v>
      </c>
      <c r="M56" s="277">
        <v>0</v>
      </c>
      <c r="N56" s="207">
        <f t="shared" si="2"/>
        <v>0</v>
      </c>
      <c r="O56" s="203">
        <f t="shared" si="3"/>
        <v>0</v>
      </c>
      <c r="P56" s="204">
        <f t="shared" si="8"/>
        <v>0</v>
      </c>
      <c r="Q56" s="261">
        <v>0</v>
      </c>
      <c r="R56" s="275">
        <v>2</v>
      </c>
      <c r="S56" s="208">
        <f t="shared" si="5"/>
        <v>0</v>
      </c>
      <c r="T56" s="299">
        <v>0.04246816480196033</v>
      </c>
      <c r="U56" s="277">
        <v>34</v>
      </c>
      <c r="V56" s="209">
        <f t="shared" si="6"/>
        <v>0</v>
      </c>
    </row>
    <row r="57" spans="1:22" ht="18.75" customHeight="1">
      <c r="A57" s="210">
        <f t="shared" si="7"/>
        <v>15</v>
      </c>
      <c r="B57" s="217"/>
      <c r="C57" s="218" t="s">
        <v>112</v>
      </c>
      <c r="D57" s="283">
        <v>36</v>
      </c>
      <c r="E57" s="219"/>
      <c r="F57" s="204">
        <f t="shared" si="0"/>
        <v>0</v>
      </c>
      <c r="G57" s="259">
        <v>0.3057707865741144</v>
      </c>
      <c r="H57" s="275">
        <v>2</v>
      </c>
      <c r="I57" s="204">
        <f t="shared" si="1"/>
        <v>0</v>
      </c>
      <c r="J57" s="259">
        <v>0.01698726592078413</v>
      </c>
      <c r="K57" s="275">
        <v>0</v>
      </c>
      <c r="L57" s="277">
        <v>0</v>
      </c>
      <c r="M57" s="277">
        <v>0</v>
      </c>
      <c r="N57" s="207">
        <f t="shared" si="2"/>
        <v>0</v>
      </c>
      <c r="O57" s="203">
        <f t="shared" si="3"/>
        <v>0</v>
      </c>
      <c r="P57" s="204">
        <f aca="true" t="shared" si="9" ref="P57:P63">+O57+N57</f>
        <v>0</v>
      </c>
      <c r="Q57" s="261">
        <v>0</v>
      </c>
      <c r="R57" s="275">
        <v>2</v>
      </c>
      <c r="S57" s="208">
        <f t="shared" si="5"/>
        <v>0</v>
      </c>
      <c r="T57" s="299">
        <v>0.01698726592078413</v>
      </c>
      <c r="U57" s="277">
        <v>34</v>
      </c>
      <c r="V57" s="209">
        <f t="shared" si="6"/>
        <v>0</v>
      </c>
    </row>
    <row r="58" spans="1:22" ht="18.75" customHeight="1">
      <c r="A58" s="210">
        <f t="shared" si="7"/>
        <v>16</v>
      </c>
      <c r="B58" s="217"/>
      <c r="C58" s="218" t="s">
        <v>112</v>
      </c>
      <c r="D58" s="283">
        <v>36</v>
      </c>
      <c r="E58" s="219"/>
      <c r="F58" s="204">
        <f t="shared" si="0"/>
        <v>0</v>
      </c>
      <c r="G58" s="259">
        <v>0.3057707865741144</v>
      </c>
      <c r="H58" s="275">
        <v>2</v>
      </c>
      <c r="I58" s="204">
        <f t="shared" si="1"/>
        <v>0</v>
      </c>
      <c r="J58" s="259">
        <v>0.01698726592078413</v>
      </c>
      <c r="K58" s="275">
        <v>0</v>
      </c>
      <c r="L58" s="277">
        <v>0</v>
      </c>
      <c r="M58" s="277">
        <v>0</v>
      </c>
      <c r="N58" s="207">
        <f t="shared" si="2"/>
        <v>0</v>
      </c>
      <c r="O58" s="203">
        <f t="shared" si="3"/>
        <v>0</v>
      </c>
      <c r="P58" s="204">
        <f t="shared" si="9"/>
        <v>0</v>
      </c>
      <c r="Q58" s="261">
        <v>0</v>
      </c>
      <c r="R58" s="275">
        <v>2</v>
      </c>
      <c r="S58" s="208">
        <f t="shared" si="5"/>
        <v>0</v>
      </c>
      <c r="T58" s="299">
        <v>0.01698726592078413</v>
      </c>
      <c r="U58" s="277">
        <v>34</v>
      </c>
      <c r="V58" s="209">
        <f t="shared" si="6"/>
        <v>0</v>
      </c>
    </row>
    <row r="59" spans="1:22" ht="18.75" customHeight="1">
      <c r="A59" s="210">
        <f t="shared" si="7"/>
        <v>17</v>
      </c>
      <c r="B59" s="217"/>
      <c r="C59" s="218" t="s">
        <v>112</v>
      </c>
      <c r="D59" s="283">
        <v>36</v>
      </c>
      <c r="E59" s="219"/>
      <c r="F59" s="204">
        <f t="shared" si="0"/>
        <v>0</v>
      </c>
      <c r="G59" s="259">
        <v>0.3057707865741144</v>
      </c>
      <c r="H59" s="275">
        <v>2</v>
      </c>
      <c r="I59" s="204">
        <f t="shared" si="1"/>
        <v>0</v>
      </c>
      <c r="J59" s="259">
        <v>0.01698726592078413</v>
      </c>
      <c r="K59" s="275">
        <v>0</v>
      </c>
      <c r="L59" s="277">
        <v>0</v>
      </c>
      <c r="M59" s="277">
        <v>0</v>
      </c>
      <c r="N59" s="207">
        <f t="shared" si="2"/>
        <v>0</v>
      </c>
      <c r="O59" s="203">
        <f t="shared" si="3"/>
        <v>0</v>
      </c>
      <c r="P59" s="204">
        <f t="shared" si="9"/>
        <v>0</v>
      </c>
      <c r="Q59" s="261">
        <v>0</v>
      </c>
      <c r="R59" s="275">
        <v>2</v>
      </c>
      <c r="S59" s="208">
        <f t="shared" si="5"/>
        <v>0</v>
      </c>
      <c r="T59" s="299">
        <v>0.01698726592078413</v>
      </c>
      <c r="U59" s="277">
        <v>34</v>
      </c>
      <c r="V59" s="214">
        <f t="shared" si="6"/>
        <v>0</v>
      </c>
    </row>
    <row r="60" spans="1:22" ht="18.75" customHeight="1">
      <c r="A60" s="210">
        <f t="shared" si="7"/>
        <v>18</v>
      </c>
      <c r="B60" s="217"/>
      <c r="C60" s="218" t="s">
        <v>112</v>
      </c>
      <c r="D60" s="283">
        <v>36</v>
      </c>
      <c r="E60" s="219"/>
      <c r="F60" s="204">
        <f t="shared" si="0"/>
        <v>0</v>
      </c>
      <c r="G60" s="259">
        <v>0.3057707865741144</v>
      </c>
      <c r="H60" s="275">
        <v>2</v>
      </c>
      <c r="I60" s="204">
        <f t="shared" si="1"/>
        <v>0</v>
      </c>
      <c r="J60" s="259">
        <v>0.01698726592078413</v>
      </c>
      <c r="K60" s="275">
        <v>0</v>
      </c>
      <c r="L60" s="277">
        <v>0</v>
      </c>
      <c r="M60" s="277">
        <v>0</v>
      </c>
      <c r="N60" s="207">
        <f t="shared" si="2"/>
        <v>0</v>
      </c>
      <c r="O60" s="203">
        <f t="shared" si="3"/>
        <v>0</v>
      </c>
      <c r="P60" s="204">
        <f t="shared" si="9"/>
        <v>0</v>
      </c>
      <c r="Q60" s="261">
        <v>0</v>
      </c>
      <c r="R60" s="275">
        <v>2</v>
      </c>
      <c r="S60" s="208">
        <f t="shared" si="5"/>
        <v>0</v>
      </c>
      <c r="T60" s="299">
        <v>0.01698726592078413</v>
      </c>
      <c r="U60" s="277">
        <v>34</v>
      </c>
      <c r="V60" s="214">
        <f t="shared" si="6"/>
        <v>0</v>
      </c>
    </row>
    <row r="61" spans="1:22" ht="18.75" customHeight="1">
      <c r="A61" s="210">
        <f t="shared" si="7"/>
        <v>19</v>
      </c>
      <c r="B61" s="217"/>
      <c r="C61" s="218" t="s">
        <v>112</v>
      </c>
      <c r="D61" s="283">
        <v>36</v>
      </c>
      <c r="E61" s="219"/>
      <c r="F61" s="204">
        <f t="shared" si="0"/>
        <v>0</v>
      </c>
      <c r="G61" s="259">
        <v>0.3057707865741144</v>
      </c>
      <c r="H61" s="275">
        <v>2</v>
      </c>
      <c r="I61" s="204">
        <f t="shared" si="1"/>
        <v>0</v>
      </c>
      <c r="J61" s="259">
        <v>0.01698726592078413</v>
      </c>
      <c r="K61" s="275">
        <v>0</v>
      </c>
      <c r="L61" s="277">
        <v>0</v>
      </c>
      <c r="M61" s="277">
        <v>0</v>
      </c>
      <c r="N61" s="207">
        <f t="shared" si="2"/>
        <v>0</v>
      </c>
      <c r="O61" s="203">
        <f t="shared" si="3"/>
        <v>0</v>
      </c>
      <c r="P61" s="204">
        <f t="shared" si="9"/>
        <v>0</v>
      </c>
      <c r="Q61" s="261">
        <v>0</v>
      </c>
      <c r="R61" s="275">
        <v>2</v>
      </c>
      <c r="S61" s="208">
        <f t="shared" si="5"/>
        <v>0</v>
      </c>
      <c r="T61" s="299">
        <v>0.01698726592078413</v>
      </c>
      <c r="U61" s="277">
        <v>34</v>
      </c>
      <c r="V61" s="214">
        <f t="shared" si="6"/>
        <v>0</v>
      </c>
    </row>
    <row r="62" spans="1:22" ht="18.75" customHeight="1">
      <c r="A62" s="210">
        <f t="shared" si="7"/>
        <v>20</v>
      </c>
      <c r="B62" s="217"/>
      <c r="C62" s="218" t="s">
        <v>112</v>
      </c>
      <c r="D62" s="283">
        <v>36</v>
      </c>
      <c r="E62" s="219"/>
      <c r="F62" s="204">
        <f t="shared" si="0"/>
        <v>0</v>
      </c>
      <c r="G62" s="259">
        <v>0.3057707865741144</v>
      </c>
      <c r="H62" s="275">
        <v>2</v>
      </c>
      <c r="I62" s="204">
        <f t="shared" si="1"/>
        <v>0</v>
      </c>
      <c r="J62" s="259">
        <v>0.01698726592078413</v>
      </c>
      <c r="K62" s="275">
        <v>0</v>
      </c>
      <c r="L62" s="277">
        <v>0</v>
      </c>
      <c r="M62" s="277">
        <v>0</v>
      </c>
      <c r="N62" s="207">
        <f t="shared" si="2"/>
        <v>0</v>
      </c>
      <c r="O62" s="203">
        <f t="shared" si="3"/>
        <v>0</v>
      </c>
      <c r="P62" s="204">
        <f t="shared" si="9"/>
        <v>0</v>
      </c>
      <c r="Q62" s="261">
        <v>0</v>
      </c>
      <c r="R62" s="275">
        <v>2</v>
      </c>
      <c r="S62" s="208">
        <f t="shared" si="5"/>
        <v>0</v>
      </c>
      <c r="T62" s="299">
        <v>0.01698726592078413</v>
      </c>
      <c r="U62" s="277">
        <v>34</v>
      </c>
      <c r="V62" s="214">
        <f t="shared" si="6"/>
        <v>0</v>
      </c>
    </row>
    <row r="63" spans="1:22" ht="18.75" customHeight="1">
      <c r="A63" s="210">
        <f t="shared" si="7"/>
        <v>21</v>
      </c>
      <c r="B63" s="217"/>
      <c r="C63" s="218" t="s">
        <v>112</v>
      </c>
      <c r="D63" s="283">
        <v>36</v>
      </c>
      <c r="E63" s="219"/>
      <c r="F63" s="204">
        <f t="shared" si="0"/>
        <v>0</v>
      </c>
      <c r="G63" s="259">
        <v>0.3057707865741144</v>
      </c>
      <c r="H63" s="275">
        <v>2</v>
      </c>
      <c r="I63" s="204">
        <f t="shared" si="1"/>
        <v>0</v>
      </c>
      <c r="J63" s="259">
        <v>0.01698726592078413</v>
      </c>
      <c r="K63" s="275">
        <v>0</v>
      </c>
      <c r="L63" s="277">
        <v>0</v>
      </c>
      <c r="M63" s="277">
        <v>0</v>
      </c>
      <c r="N63" s="207">
        <f t="shared" si="2"/>
        <v>0</v>
      </c>
      <c r="O63" s="203">
        <f t="shared" si="3"/>
        <v>0</v>
      </c>
      <c r="P63" s="204">
        <f t="shared" si="9"/>
        <v>0</v>
      </c>
      <c r="Q63" s="261">
        <v>0</v>
      </c>
      <c r="R63" s="275">
        <v>2</v>
      </c>
      <c r="S63" s="208">
        <f t="shared" si="5"/>
        <v>0</v>
      </c>
      <c r="T63" s="299">
        <v>0.01698726592078413</v>
      </c>
      <c r="U63" s="277">
        <v>34</v>
      </c>
      <c r="V63" s="214">
        <f t="shared" si="6"/>
        <v>0</v>
      </c>
    </row>
    <row r="64" spans="1:22" ht="12.75">
      <c r="A64" s="32"/>
      <c r="B64" s="43"/>
      <c r="C64" s="43"/>
      <c r="D64" s="280"/>
      <c r="E64" s="34"/>
      <c r="F64" s="35"/>
      <c r="G64" s="58"/>
      <c r="H64" s="36"/>
      <c r="I64" s="35"/>
      <c r="J64" s="58"/>
      <c r="K64" s="276"/>
      <c r="L64" s="278"/>
      <c r="M64" s="278"/>
      <c r="N64" s="37"/>
      <c r="O64" s="34"/>
      <c r="P64" s="35"/>
      <c r="Q64" s="262"/>
      <c r="R64" s="36"/>
      <c r="S64" s="58"/>
      <c r="T64" s="298"/>
      <c r="U64" s="37"/>
      <c r="V64" s="59"/>
    </row>
    <row r="65" spans="1:22" s="127" customFormat="1" ht="23.25" customHeight="1">
      <c r="A65" s="128"/>
      <c r="B65" s="129"/>
      <c r="C65" s="129"/>
      <c r="D65" s="284"/>
      <c r="E65" s="354"/>
      <c r="F65" s="355">
        <v>1584000000</v>
      </c>
      <c r="G65" s="356">
        <v>13.453914609261036</v>
      </c>
      <c r="H65" s="357"/>
      <c r="I65" s="355">
        <v>88000000</v>
      </c>
      <c r="J65" s="356">
        <v>0.7474397005145019</v>
      </c>
      <c r="K65" s="357"/>
      <c r="L65" s="358"/>
      <c r="M65" s="358"/>
      <c r="N65" s="355">
        <v>16500000</v>
      </c>
      <c r="O65" s="355">
        <v>16500000</v>
      </c>
      <c r="P65" s="355">
        <v>33000000</v>
      </c>
      <c r="Q65" s="356">
        <v>0.28028988769293817</v>
      </c>
      <c r="R65" s="357"/>
      <c r="S65" s="355">
        <v>121000000</v>
      </c>
      <c r="T65" s="359">
        <v>1.0277295882074402</v>
      </c>
      <c r="U65" s="358"/>
      <c r="V65" s="360">
        <v>1463000000</v>
      </c>
    </row>
    <row r="66" spans="1:22" s="127" customFormat="1" ht="21.75" customHeight="1" thickBot="1">
      <c r="A66" s="130"/>
      <c r="B66" s="131"/>
      <c r="C66" s="131"/>
      <c r="D66" s="132"/>
      <c r="E66" s="361"/>
      <c r="F66" s="362">
        <v>6724800000</v>
      </c>
      <c r="G66" s="363">
        <v>57.11798293204457</v>
      </c>
      <c r="H66" s="364"/>
      <c r="I66" s="362">
        <v>373600000</v>
      </c>
      <c r="J66" s="363">
        <v>3.173221274002476</v>
      </c>
      <c r="K66" s="364"/>
      <c r="L66" s="365"/>
      <c r="M66" s="365"/>
      <c r="N66" s="362">
        <v>159300000</v>
      </c>
      <c r="O66" s="362">
        <v>159300000</v>
      </c>
      <c r="P66" s="362">
        <v>318600000</v>
      </c>
      <c r="Q66" s="363">
        <v>2.7060714611809122</v>
      </c>
      <c r="R66" s="364"/>
      <c r="S66" s="362">
        <v>692200000</v>
      </c>
      <c r="T66" s="366">
        <v>5.879292735183388</v>
      </c>
      <c r="U66" s="365"/>
      <c r="V66" s="367">
        <v>6032600000</v>
      </c>
    </row>
    <row r="67" spans="1:7" ht="13.5" thickTop="1">
      <c r="A67" s="31"/>
      <c r="B67" s="31"/>
      <c r="C67" s="31"/>
      <c r="D67" s="44"/>
      <c r="E67" s="2"/>
      <c r="F67" s="2"/>
      <c r="G67" s="2"/>
    </row>
    <row r="68" ht="12.75">
      <c r="R68" s="302"/>
    </row>
  </sheetData>
  <sheetProtection/>
  <mergeCells count="7">
    <mergeCell ref="H9:H10"/>
    <mergeCell ref="R9:R10"/>
    <mergeCell ref="U9:U10"/>
    <mergeCell ref="A8:A10"/>
    <mergeCell ref="B8:B10"/>
    <mergeCell ref="D9:D10"/>
    <mergeCell ref="T9:T10"/>
  </mergeCells>
  <printOptions horizontalCentered="1"/>
  <pageMargins left="0.1968503937007874" right="0.1968503937007874" top="0.5905511811023623" bottom="0" header="0.11811023622047245" footer="0"/>
  <pageSetup fitToHeight="0" fitToWidth="0" horizontalDpi="300" verticalDpi="300" orientation="landscape" paperSize="9" scale="51" r:id="rId1"/>
  <headerFooter alignWithMargins="0">
    <oddFooter xml:space="preserve">&amp;R 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98"/>
  <sheetViews>
    <sheetView view="pageBreakPreview" zoomScale="75" zoomScaleNormal="80" zoomScaleSheetLayoutView="75" zoomScalePageLayoutView="0" workbookViewId="0" topLeftCell="M82">
      <selection activeCell="E97" sqref="E97"/>
    </sheetView>
  </sheetViews>
  <sheetFormatPr defaultColWidth="9.6640625" defaultRowHeight="15"/>
  <cols>
    <col min="1" max="1" width="5.77734375" style="60" customWidth="1"/>
    <col min="2" max="2" width="54.21484375" style="60" customWidth="1"/>
    <col min="3" max="3" width="6.3359375" style="60" customWidth="1"/>
    <col min="4" max="4" width="9.77734375" style="60" customWidth="1"/>
    <col min="5" max="5" width="15.5546875" style="60" bestFit="1" customWidth="1"/>
    <col min="6" max="6" width="8.3359375" style="60" customWidth="1"/>
    <col min="7" max="7" width="6.21484375" style="60" customWidth="1"/>
    <col min="8" max="8" width="13.21484375" style="60" customWidth="1"/>
    <col min="9" max="9" width="6.10546875" style="60" customWidth="1"/>
    <col min="10" max="10" width="5.77734375" style="114" customWidth="1"/>
    <col min="11" max="11" width="6.88671875" style="114" customWidth="1"/>
    <col min="12" max="12" width="5.77734375" style="114" customWidth="1"/>
    <col min="13" max="14" width="11.5546875" style="60" customWidth="1"/>
    <col min="15" max="15" width="16.5546875" style="60" customWidth="1"/>
    <col min="16" max="16" width="7.77734375" style="60" customWidth="1"/>
    <col min="17" max="17" width="7.21484375" style="114" customWidth="1"/>
    <col min="18" max="18" width="13.10546875" style="60" customWidth="1"/>
    <col min="19" max="19" width="5.77734375" style="60" customWidth="1"/>
    <col min="20" max="20" width="7.77734375" style="114" customWidth="1"/>
    <col min="21" max="21" width="14.21484375" style="60" customWidth="1"/>
    <col min="22" max="16384" width="9.6640625" style="60" customWidth="1"/>
  </cols>
  <sheetData>
    <row r="1" spans="1:19" ht="18">
      <c r="A1" s="61" t="s">
        <v>115</v>
      </c>
      <c r="B1" s="61"/>
      <c r="C1" s="61"/>
      <c r="D1" s="61"/>
      <c r="E1" s="61"/>
      <c r="F1" s="61"/>
      <c r="G1" s="61"/>
      <c r="O1" s="60" t="s">
        <v>117</v>
      </c>
      <c r="P1" s="60" t="str">
        <f>Rekap!J5</f>
        <v>:2 (Dua)</v>
      </c>
      <c r="Q1" s="124"/>
      <c r="R1" s="70"/>
      <c r="S1" s="70"/>
    </row>
    <row r="2" spans="1:17" ht="18">
      <c r="A2" s="61" t="s">
        <v>116</v>
      </c>
      <c r="B2" s="61"/>
      <c r="C2" s="61"/>
      <c r="D2" s="61"/>
      <c r="E2" s="61"/>
      <c r="F2" s="61"/>
      <c r="G2" s="61"/>
      <c r="O2" s="60" t="s">
        <v>118</v>
      </c>
      <c r="P2" s="60" t="str">
        <f>Rekap!J6</f>
        <v>:1 Desember 2009 - 31 Januari 2010</v>
      </c>
      <c r="Q2" s="124"/>
    </row>
    <row r="3" spans="1:17" ht="18">
      <c r="A3" s="61" t="s">
        <v>153</v>
      </c>
      <c r="B3" s="61"/>
      <c r="C3" s="61"/>
      <c r="D3" s="61"/>
      <c r="E3" s="61"/>
      <c r="F3" s="61"/>
      <c r="G3" s="61"/>
      <c r="O3" s="60" t="str">
        <f>Rekap!I7</f>
        <v>Contract</v>
      </c>
      <c r="P3" s="60" t="str">
        <f>Rekap!J7</f>
        <v>:No. KU.08.08/AM/14/2009 Tanggal 27 August 2009</v>
      </c>
      <c r="Q3" s="124"/>
    </row>
    <row r="4" spans="1:17" ht="18.75" customHeight="1">
      <c r="A4" s="71"/>
      <c r="B4" s="71"/>
      <c r="C4" s="71"/>
      <c r="D4" s="71"/>
      <c r="E4" s="71"/>
      <c r="F4" s="71"/>
      <c r="G4" s="72"/>
      <c r="O4" s="60" t="str">
        <f>Rekap!I8</f>
        <v>Memorandum No. 1</v>
      </c>
      <c r="P4" s="60" t="str">
        <f>Rekap!J8</f>
        <v>:Tanggal 16 September 2009</v>
      </c>
      <c r="Q4" s="124"/>
    </row>
    <row r="5" spans="1:16" ht="18.75" customHeight="1">
      <c r="A5" s="173" t="s">
        <v>42</v>
      </c>
      <c r="B5" s="73"/>
      <c r="C5" s="71"/>
      <c r="D5" s="71"/>
      <c r="E5" s="71"/>
      <c r="F5" s="71"/>
      <c r="G5" s="72"/>
      <c r="O5" s="60" t="s">
        <v>171</v>
      </c>
      <c r="P5" s="70" t="s">
        <v>172</v>
      </c>
    </row>
    <row r="6" ht="18.75" customHeight="1" thickBot="1"/>
    <row r="7" spans="1:21" ht="18" customHeight="1" thickTop="1">
      <c r="A7" s="402" t="s">
        <v>50</v>
      </c>
      <c r="B7" s="405" t="s">
        <v>51</v>
      </c>
      <c r="C7" s="74" t="s">
        <v>99</v>
      </c>
      <c r="D7" s="75"/>
      <c r="E7" s="75"/>
      <c r="F7" s="75"/>
      <c r="G7" s="76" t="s">
        <v>100</v>
      </c>
      <c r="H7" s="75"/>
      <c r="I7" s="75"/>
      <c r="J7" s="115" t="s">
        <v>101</v>
      </c>
      <c r="K7" s="121"/>
      <c r="L7" s="121"/>
      <c r="M7" s="75"/>
      <c r="N7" s="75"/>
      <c r="O7" s="75"/>
      <c r="P7" s="75"/>
      <c r="Q7" s="115" t="s">
        <v>104</v>
      </c>
      <c r="R7" s="77"/>
      <c r="S7" s="303"/>
      <c r="T7" s="121" t="s">
        <v>105</v>
      </c>
      <c r="U7" s="78"/>
    </row>
    <row r="8" spans="1:21" ht="18" customHeight="1">
      <c r="A8" s="403"/>
      <c r="B8" s="406"/>
      <c r="C8" s="408" t="s">
        <v>85</v>
      </c>
      <c r="D8" s="79" t="s">
        <v>84</v>
      </c>
      <c r="E8" s="80" t="s">
        <v>0</v>
      </c>
      <c r="F8" s="8" t="s">
        <v>155</v>
      </c>
      <c r="G8" s="410" t="s">
        <v>85</v>
      </c>
      <c r="H8" s="81" t="s">
        <v>0</v>
      </c>
      <c r="I8" s="8" t="s">
        <v>155</v>
      </c>
      <c r="J8" s="116" t="s">
        <v>83</v>
      </c>
      <c r="K8" s="122"/>
      <c r="L8" s="122"/>
      <c r="M8" s="82" t="s">
        <v>103</v>
      </c>
      <c r="N8" s="83"/>
      <c r="O8" s="84"/>
      <c r="P8" s="250"/>
      <c r="Q8" s="400" t="s">
        <v>85</v>
      </c>
      <c r="R8" s="85" t="s">
        <v>0</v>
      </c>
      <c r="S8" s="399" t="s">
        <v>157</v>
      </c>
      <c r="T8" s="400" t="s">
        <v>85</v>
      </c>
      <c r="U8" s="86" t="s">
        <v>0</v>
      </c>
    </row>
    <row r="9" spans="1:21" ht="18" customHeight="1" thickBot="1">
      <c r="A9" s="404"/>
      <c r="B9" s="407"/>
      <c r="C9" s="409"/>
      <c r="D9" s="87" t="s">
        <v>109</v>
      </c>
      <c r="E9" s="88" t="s">
        <v>109</v>
      </c>
      <c r="F9" s="13" t="s">
        <v>154</v>
      </c>
      <c r="G9" s="411"/>
      <c r="H9" s="89" t="s">
        <v>109</v>
      </c>
      <c r="I9" s="13" t="s">
        <v>154</v>
      </c>
      <c r="J9" s="47" t="s">
        <v>164</v>
      </c>
      <c r="K9" s="48" t="s">
        <v>165</v>
      </c>
      <c r="L9" s="123" t="s">
        <v>102</v>
      </c>
      <c r="M9" s="90" t="str">
        <f>+J9</f>
        <v>Des'09</v>
      </c>
      <c r="N9" s="91" t="str">
        <f>+K9</f>
        <v>Jan'10</v>
      </c>
      <c r="O9" s="92" t="s">
        <v>102</v>
      </c>
      <c r="P9" s="249" t="s">
        <v>157</v>
      </c>
      <c r="Q9" s="401"/>
      <c r="R9" s="93" t="s">
        <v>109</v>
      </c>
      <c r="S9" s="378"/>
      <c r="T9" s="401"/>
      <c r="U9" s="94" t="s">
        <v>109</v>
      </c>
    </row>
    <row r="10" spans="1:21" ht="15.75" customHeight="1">
      <c r="A10" s="95" t="s">
        <v>7</v>
      </c>
      <c r="B10" s="96" t="s">
        <v>49</v>
      </c>
      <c r="C10" s="62"/>
      <c r="D10" s="315"/>
      <c r="E10" s="63"/>
      <c r="F10" s="63"/>
      <c r="G10" s="63"/>
      <c r="H10" s="63"/>
      <c r="I10" s="63"/>
      <c r="J10" s="117"/>
      <c r="K10" s="117"/>
      <c r="L10" s="117"/>
      <c r="M10" s="63"/>
      <c r="N10" s="63"/>
      <c r="O10" s="63"/>
      <c r="P10" s="63"/>
      <c r="Q10" s="117"/>
      <c r="R10" s="63"/>
      <c r="S10" s="63"/>
      <c r="T10" s="117"/>
      <c r="U10" s="64"/>
    </row>
    <row r="11" spans="1:21" ht="15.75" customHeight="1">
      <c r="A11" s="221">
        <v>1</v>
      </c>
      <c r="B11" s="222" t="s">
        <v>71</v>
      </c>
      <c r="C11" s="223">
        <v>1</v>
      </c>
      <c r="D11" s="316">
        <v>3200000</v>
      </c>
      <c r="E11" s="325">
        <f>+D11*C11</f>
        <v>3200000</v>
      </c>
      <c r="F11" s="263">
        <f>E11/Rekap!C16*100</f>
        <v>0.02717962547325461</v>
      </c>
      <c r="G11" s="287">
        <f>'[1]Non Personil'!$P$11</f>
        <v>0.5</v>
      </c>
      <c r="H11" s="325">
        <f>G11*D11</f>
        <v>1600000</v>
      </c>
      <c r="I11" s="263">
        <f>'[1]Non Personil'!$O$11</f>
        <v>0.013589812736627306</v>
      </c>
      <c r="J11" s="225">
        <v>0</v>
      </c>
      <c r="K11" s="225">
        <v>0</v>
      </c>
      <c r="L11" s="287">
        <f>+K11+J11</f>
        <v>0</v>
      </c>
      <c r="M11" s="325">
        <f>+J11*D11</f>
        <v>0</v>
      </c>
      <c r="N11" s="325">
        <v>0</v>
      </c>
      <c r="O11" s="325">
        <f>+N11+M11</f>
        <v>0</v>
      </c>
      <c r="P11" s="263">
        <f>O11/Rekap!C16*100</f>
        <v>0</v>
      </c>
      <c r="Q11" s="287">
        <f>+G11+L11</f>
        <v>0.5</v>
      </c>
      <c r="R11" s="325">
        <f>+H11+O11</f>
        <v>1600000</v>
      </c>
      <c r="S11" s="263">
        <f>I11+P11</f>
        <v>0.013589812736627306</v>
      </c>
      <c r="T11" s="287">
        <f>+C11-Q11</f>
        <v>0.5</v>
      </c>
      <c r="U11" s="334">
        <f>+E11-R11</f>
        <v>1600000</v>
      </c>
    </row>
    <row r="12" spans="1:21" ht="15.75" customHeight="1">
      <c r="A12" s="221">
        <v>2</v>
      </c>
      <c r="B12" s="224" t="s">
        <v>72</v>
      </c>
      <c r="C12" s="223">
        <v>7</v>
      </c>
      <c r="D12" s="316">
        <v>3700000</v>
      </c>
      <c r="E12" s="325">
        <f>+D12*C12</f>
        <v>25900000</v>
      </c>
      <c r="F12" s="263">
        <f>E12/Rekap!C16*100</f>
        <v>0.21998509367415453</v>
      </c>
      <c r="G12" s="287">
        <f>'[1]Non Personil'!$P$12</f>
        <v>0.5</v>
      </c>
      <c r="H12" s="325">
        <f>G12*D12</f>
        <v>1850000</v>
      </c>
      <c r="I12" s="263">
        <f>'[1]Non Personil'!$O$12</f>
        <v>0.015713220976725322</v>
      </c>
      <c r="J12" s="225">
        <v>0</v>
      </c>
      <c r="K12" s="225">
        <v>0</v>
      </c>
      <c r="L12" s="287">
        <f>+K12+J12</f>
        <v>0</v>
      </c>
      <c r="M12" s="325">
        <f>+J12*D12</f>
        <v>0</v>
      </c>
      <c r="N12" s="325">
        <f>+K12*D12</f>
        <v>0</v>
      </c>
      <c r="O12" s="325">
        <f>+N12+M12</f>
        <v>0</v>
      </c>
      <c r="P12" s="263">
        <f>O12/Rekap!C16*100</f>
        <v>0</v>
      </c>
      <c r="Q12" s="287">
        <f>+G12+L12</f>
        <v>0.5</v>
      </c>
      <c r="R12" s="325">
        <f>+H12+O12</f>
        <v>1850000</v>
      </c>
      <c r="S12" s="263">
        <f>I12+P12</f>
        <v>0.015713220976725322</v>
      </c>
      <c r="T12" s="287">
        <f>+C12-Q12</f>
        <v>6.5</v>
      </c>
      <c r="U12" s="334">
        <f>+E12-R12</f>
        <v>24050000</v>
      </c>
    </row>
    <row r="13" spans="1:21" ht="15.75" customHeight="1">
      <c r="A13" s="221">
        <v>3</v>
      </c>
      <c r="B13" s="224" t="s">
        <v>73</v>
      </c>
      <c r="C13" s="223">
        <v>7</v>
      </c>
      <c r="D13" s="316">
        <f>+D12</f>
        <v>3700000</v>
      </c>
      <c r="E13" s="325">
        <f>+D13*C13</f>
        <v>25900000</v>
      </c>
      <c r="F13" s="263">
        <f>E13/Rekap!C16*100</f>
        <v>0.21998509367415453</v>
      </c>
      <c r="G13" s="287">
        <f>'[1]Non Personil'!$P$13</f>
        <v>0</v>
      </c>
      <c r="H13" s="325">
        <f>G13*D13</f>
        <v>0</v>
      </c>
      <c r="I13" s="263">
        <f>'[1]Non Personil'!$O$13</f>
        <v>0</v>
      </c>
      <c r="J13" s="225">
        <v>0</v>
      </c>
      <c r="K13" s="225">
        <v>0</v>
      </c>
      <c r="L13" s="287">
        <f>+K13+J13</f>
        <v>0</v>
      </c>
      <c r="M13" s="325">
        <f>+J13*D13</f>
        <v>0</v>
      </c>
      <c r="N13" s="325">
        <f>+K13*D13</f>
        <v>0</v>
      </c>
      <c r="O13" s="325">
        <f>+N13+M13</f>
        <v>0</v>
      </c>
      <c r="P13" s="263">
        <f>O13/Rekap!C18*100</f>
        <v>0</v>
      </c>
      <c r="Q13" s="287">
        <f>+G13+L13</f>
        <v>0</v>
      </c>
      <c r="R13" s="325">
        <f>+H13+O13</f>
        <v>0</v>
      </c>
      <c r="S13" s="263">
        <f>I13+P13</f>
        <v>0</v>
      </c>
      <c r="T13" s="287">
        <f>+C13-Q13</f>
        <v>7</v>
      </c>
      <c r="U13" s="334">
        <f>+E13-R13</f>
        <v>25900000</v>
      </c>
    </row>
    <row r="14" spans="1:21" ht="15.75" customHeight="1">
      <c r="A14" s="97"/>
      <c r="B14" s="310"/>
      <c r="C14" s="191"/>
      <c r="D14" s="315"/>
      <c r="E14" s="63"/>
      <c r="F14" s="264"/>
      <c r="G14" s="288"/>
      <c r="H14" s="63"/>
      <c r="I14" s="63"/>
      <c r="J14" s="117"/>
      <c r="K14" s="117"/>
      <c r="L14" s="288"/>
      <c r="M14" s="326"/>
      <c r="N14" s="326"/>
      <c r="O14" s="63"/>
      <c r="P14" s="264"/>
      <c r="Q14" s="117"/>
      <c r="R14" s="63"/>
      <c r="S14" s="63"/>
      <c r="T14" s="117"/>
      <c r="U14" s="65"/>
    </row>
    <row r="15" spans="1:21" s="138" customFormat="1" ht="18" customHeight="1">
      <c r="A15" s="133"/>
      <c r="B15" s="134" t="s">
        <v>10</v>
      </c>
      <c r="C15" s="192"/>
      <c r="D15" s="317"/>
      <c r="E15" s="135">
        <f>SUM(E11:E13)</f>
        <v>55000000</v>
      </c>
      <c r="F15" s="265">
        <f>SUM(F11:F13)</f>
        <v>0.46714981282156365</v>
      </c>
      <c r="G15" s="289"/>
      <c r="H15" s="135">
        <f>SUM(H11:H13)</f>
        <v>3450000</v>
      </c>
      <c r="I15" s="265">
        <f>SUM(I11:I13)</f>
        <v>0.029303033713352626</v>
      </c>
      <c r="J15" s="136"/>
      <c r="K15" s="136"/>
      <c r="L15" s="289"/>
      <c r="M15" s="327">
        <f>SUM(M11:M13)</f>
        <v>0</v>
      </c>
      <c r="N15" s="327">
        <f>SUM(N11:N13)</f>
        <v>0</v>
      </c>
      <c r="O15" s="135">
        <f>SUM(O11:O13)</f>
        <v>0</v>
      </c>
      <c r="P15" s="265">
        <f>SUM(P11:P13)</f>
        <v>0</v>
      </c>
      <c r="Q15" s="136"/>
      <c r="R15" s="135">
        <f>SUM(R11:R13)</f>
        <v>3450000</v>
      </c>
      <c r="S15" s="265">
        <f>SUM(S11:S13)</f>
        <v>0.029303033713352626</v>
      </c>
      <c r="T15" s="136"/>
      <c r="U15" s="137">
        <f>SUM(U11:U13)</f>
        <v>51550000</v>
      </c>
    </row>
    <row r="16" spans="1:21" ht="18" customHeight="1">
      <c r="A16" s="98"/>
      <c r="B16" s="99"/>
      <c r="C16" s="193"/>
      <c r="D16" s="318"/>
      <c r="E16" s="66"/>
      <c r="F16" s="266"/>
      <c r="G16" s="290"/>
      <c r="H16" s="66"/>
      <c r="I16" s="66"/>
      <c r="J16" s="118"/>
      <c r="K16" s="118"/>
      <c r="L16" s="290"/>
      <c r="M16" s="328"/>
      <c r="N16" s="328"/>
      <c r="O16" s="66"/>
      <c r="P16" s="266"/>
      <c r="Q16" s="118"/>
      <c r="R16" s="66"/>
      <c r="S16" s="66"/>
      <c r="T16" s="118"/>
      <c r="U16" s="67"/>
    </row>
    <row r="17" spans="1:21" ht="18" customHeight="1">
      <c r="A17" s="227">
        <v>1</v>
      </c>
      <c r="B17" s="222" t="s">
        <v>12</v>
      </c>
      <c r="C17" s="223"/>
      <c r="D17" s="316"/>
      <c r="E17" s="224"/>
      <c r="F17" s="263"/>
      <c r="G17" s="287"/>
      <c r="H17" s="224"/>
      <c r="I17" s="224"/>
      <c r="J17" s="225"/>
      <c r="K17" s="225"/>
      <c r="L17" s="287"/>
      <c r="M17" s="325"/>
      <c r="N17" s="325"/>
      <c r="O17" s="325"/>
      <c r="P17" s="263"/>
      <c r="Q17" s="225"/>
      <c r="R17" s="224"/>
      <c r="S17" s="224"/>
      <c r="T17" s="225"/>
      <c r="U17" s="226"/>
    </row>
    <row r="18" spans="1:21" ht="18" customHeight="1">
      <c r="A18" s="227"/>
      <c r="B18" s="222" t="s">
        <v>35</v>
      </c>
      <c r="C18" s="223">
        <f>1*2*3</f>
        <v>6</v>
      </c>
      <c r="D18" s="316">
        <f>+D11</f>
        <v>3200000</v>
      </c>
      <c r="E18" s="325">
        <f>+D18*C18</f>
        <v>19200000</v>
      </c>
      <c r="F18" s="263">
        <f>E18/Rekap!C16*100</f>
        <v>0.16307775283952766</v>
      </c>
      <c r="G18" s="287">
        <f>'[1]Non Personil'!$P$18</f>
        <v>0</v>
      </c>
      <c r="H18" s="325">
        <f>G18*D18</f>
        <v>0</v>
      </c>
      <c r="I18" s="263">
        <f>'[1]Non Personil'!$O$18</f>
        <v>0</v>
      </c>
      <c r="J18" s="225">
        <v>0</v>
      </c>
      <c r="K18" s="225">
        <v>0</v>
      </c>
      <c r="L18" s="287">
        <f>+K18+J18</f>
        <v>0</v>
      </c>
      <c r="M18" s="325">
        <f>+J18*D18</f>
        <v>0</v>
      </c>
      <c r="N18" s="325">
        <f>+K18*D18</f>
        <v>0</v>
      </c>
      <c r="O18" s="325">
        <f>+N18+M18</f>
        <v>0</v>
      </c>
      <c r="P18" s="263">
        <f>O18/Rekap!C16*100</f>
        <v>0</v>
      </c>
      <c r="Q18" s="287">
        <f>+G18+L18</f>
        <v>0</v>
      </c>
      <c r="R18" s="325">
        <f>+H18+O18</f>
        <v>0</v>
      </c>
      <c r="S18" s="263">
        <f>I18+P18</f>
        <v>0</v>
      </c>
      <c r="T18" s="287">
        <f>+C18-Q18</f>
        <v>6</v>
      </c>
      <c r="U18" s="334">
        <f aca="true" t="shared" si="0" ref="U18:U25">+E18-R18</f>
        <v>19200000</v>
      </c>
    </row>
    <row r="19" spans="1:21" ht="18" customHeight="1">
      <c r="A19" s="227"/>
      <c r="B19" s="222" t="s">
        <v>82</v>
      </c>
      <c r="C19" s="223">
        <f>7*2*3</f>
        <v>42</v>
      </c>
      <c r="D19" s="316">
        <v>500000</v>
      </c>
      <c r="E19" s="325">
        <f>+D19*C19</f>
        <v>21000000</v>
      </c>
      <c r="F19" s="263">
        <f>E19/Rekap!C16*100</f>
        <v>0.17836629216823338</v>
      </c>
      <c r="G19" s="287">
        <f>'[1]Non Personil'!$P$19</f>
        <v>0</v>
      </c>
      <c r="H19" s="325">
        <f>G19*D19</f>
        <v>0</v>
      </c>
      <c r="I19" s="263">
        <f>'[1]Non Personil'!$O$19</f>
        <v>0</v>
      </c>
      <c r="J19" s="225">
        <v>0</v>
      </c>
      <c r="K19" s="225">
        <v>0</v>
      </c>
      <c r="L19" s="287">
        <f>+K19+J19</f>
        <v>0</v>
      </c>
      <c r="M19" s="325">
        <f>+J19*D19</f>
        <v>0</v>
      </c>
      <c r="N19" s="325">
        <f>+K19*D19</f>
        <v>0</v>
      </c>
      <c r="O19" s="325">
        <f>+N19+M19</f>
        <v>0</v>
      </c>
      <c r="P19" s="263">
        <f>O19/Rekap!C16*100</f>
        <v>0</v>
      </c>
      <c r="Q19" s="287">
        <f>+G19+L19</f>
        <v>0</v>
      </c>
      <c r="R19" s="325">
        <f>+H19+O19</f>
        <v>0</v>
      </c>
      <c r="S19" s="263">
        <f>I19+P19</f>
        <v>0</v>
      </c>
      <c r="T19" s="287">
        <f>+C19-Q19</f>
        <v>42</v>
      </c>
      <c r="U19" s="334">
        <f t="shared" si="0"/>
        <v>21000000</v>
      </c>
    </row>
    <row r="20" spans="1:21" ht="18" customHeight="1">
      <c r="A20" s="227">
        <v>2</v>
      </c>
      <c r="B20" s="224" t="s">
        <v>13</v>
      </c>
      <c r="C20" s="223"/>
      <c r="D20" s="316"/>
      <c r="E20" s="325"/>
      <c r="F20" s="263"/>
      <c r="G20" s="287"/>
      <c r="H20" s="325"/>
      <c r="I20" s="224"/>
      <c r="J20" s="225"/>
      <c r="K20" s="225"/>
      <c r="L20" s="287"/>
      <c r="M20" s="325"/>
      <c r="N20" s="325"/>
      <c r="O20" s="325"/>
      <c r="P20" s="263"/>
      <c r="Q20" s="287"/>
      <c r="R20" s="325"/>
      <c r="S20" s="224"/>
      <c r="T20" s="287"/>
      <c r="U20" s="334"/>
    </row>
    <row r="21" spans="1:21" ht="18" customHeight="1">
      <c r="A21" s="228"/>
      <c r="B21" s="229" t="s">
        <v>36</v>
      </c>
      <c r="C21" s="230">
        <f>7*3</f>
        <v>21</v>
      </c>
      <c r="D21" s="319">
        <f>+D12</f>
        <v>3700000</v>
      </c>
      <c r="E21" s="325">
        <f>+D21*C21</f>
        <v>77700000</v>
      </c>
      <c r="F21" s="263">
        <f>E21/Rekap!C16*100</f>
        <v>0.6599552810224636</v>
      </c>
      <c r="G21" s="287">
        <f>'[1]Non Personil'!$P$21</f>
        <v>0</v>
      </c>
      <c r="H21" s="325">
        <f>G21*D21</f>
        <v>0</v>
      </c>
      <c r="I21" s="263">
        <f>'[1]Non Personil'!$O$21</f>
        <v>0</v>
      </c>
      <c r="J21" s="225">
        <v>0</v>
      </c>
      <c r="K21" s="225">
        <v>0</v>
      </c>
      <c r="L21" s="287">
        <f>+K21+J21</f>
        <v>0</v>
      </c>
      <c r="M21" s="325">
        <f>+J21*D21</f>
        <v>0</v>
      </c>
      <c r="N21" s="325">
        <f>+K21*D21</f>
        <v>0</v>
      </c>
      <c r="O21" s="325">
        <f>+N21+M21</f>
        <v>0</v>
      </c>
      <c r="P21" s="263">
        <f>O21/Rekap!C16*100</f>
        <v>0</v>
      </c>
      <c r="Q21" s="287">
        <f>+G21+L21</f>
        <v>0</v>
      </c>
      <c r="R21" s="325">
        <f>+H21+O21</f>
        <v>0</v>
      </c>
      <c r="S21" s="263">
        <f>I21+P21</f>
        <v>0</v>
      </c>
      <c r="T21" s="287">
        <f>+C21-Q21</f>
        <v>21</v>
      </c>
      <c r="U21" s="334">
        <f t="shared" si="0"/>
        <v>77700000</v>
      </c>
    </row>
    <row r="22" spans="1:21" ht="18" customHeight="1">
      <c r="A22" s="227"/>
      <c r="B22" s="231" t="s">
        <v>81</v>
      </c>
      <c r="C22" s="223">
        <f>7*4*3</f>
        <v>84</v>
      </c>
      <c r="D22" s="316">
        <f>+D19</f>
        <v>500000</v>
      </c>
      <c r="E22" s="325">
        <f>+D22*C22</f>
        <v>42000000</v>
      </c>
      <c r="F22" s="263">
        <f>E22/Rekap!C16*100</f>
        <v>0.35673258433646676</v>
      </c>
      <c r="G22" s="287">
        <f>'[1]Non Personil'!$P$22</f>
        <v>0</v>
      </c>
      <c r="H22" s="325">
        <f>G22*D22</f>
        <v>0</v>
      </c>
      <c r="I22" s="263">
        <f>'[1]Non Personil'!$O$22</f>
        <v>0</v>
      </c>
      <c r="J22" s="225">
        <v>0</v>
      </c>
      <c r="K22" s="225">
        <v>0</v>
      </c>
      <c r="L22" s="287">
        <f>+K22+J22</f>
        <v>0</v>
      </c>
      <c r="M22" s="325">
        <f>+J22*D22</f>
        <v>0</v>
      </c>
      <c r="N22" s="325">
        <f>+K22*D22</f>
        <v>0</v>
      </c>
      <c r="O22" s="325">
        <f>+N22+M22</f>
        <v>0</v>
      </c>
      <c r="P22" s="263">
        <f>O22/Rekap!C16*100</f>
        <v>0</v>
      </c>
      <c r="Q22" s="287">
        <f>+G22+L22</f>
        <v>0</v>
      </c>
      <c r="R22" s="325">
        <f>+H22+O22</f>
        <v>0</v>
      </c>
      <c r="S22" s="263">
        <f>I22+P22</f>
        <v>0</v>
      </c>
      <c r="T22" s="287">
        <f>+C22-Q22</f>
        <v>84</v>
      </c>
      <c r="U22" s="334">
        <f t="shared" si="0"/>
        <v>42000000</v>
      </c>
    </row>
    <row r="23" spans="1:21" ht="18" customHeight="1">
      <c r="A23" s="221">
        <v>3</v>
      </c>
      <c r="B23" s="224" t="s">
        <v>14</v>
      </c>
      <c r="C23" s="223"/>
      <c r="D23" s="316"/>
      <c r="E23" s="325"/>
      <c r="F23" s="263"/>
      <c r="G23" s="287"/>
      <c r="H23" s="325"/>
      <c r="I23" s="224"/>
      <c r="J23" s="225"/>
      <c r="K23" s="225"/>
      <c r="L23" s="287"/>
      <c r="M23" s="325"/>
      <c r="N23" s="325"/>
      <c r="O23" s="325"/>
      <c r="P23" s="263"/>
      <c r="Q23" s="287"/>
      <c r="R23" s="325"/>
      <c r="S23" s="224"/>
      <c r="T23" s="287"/>
      <c r="U23" s="334"/>
    </row>
    <row r="24" spans="1:21" ht="18" customHeight="1">
      <c r="A24" s="227"/>
      <c r="B24" s="229" t="s">
        <v>36</v>
      </c>
      <c r="C24" s="230">
        <f>7*3</f>
        <v>21</v>
      </c>
      <c r="D24" s="319">
        <f>+D21</f>
        <v>3700000</v>
      </c>
      <c r="E24" s="325">
        <f>+D24*C24</f>
        <v>77700000</v>
      </c>
      <c r="F24" s="263">
        <f>E24/Rekap!C16*100</f>
        <v>0.6599552810224636</v>
      </c>
      <c r="G24" s="287">
        <f>'[1]Non Personil'!$P$24</f>
        <v>0</v>
      </c>
      <c r="H24" s="325">
        <f>G24*D24</f>
        <v>0</v>
      </c>
      <c r="I24" s="263">
        <f>'[1]Non Personil'!$O$24</f>
        <v>0</v>
      </c>
      <c r="J24" s="225">
        <v>0</v>
      </c>
      <c r="K24" s="225">
        <v>0</v>
      </c>
      <c r="L24" s="287">
        <f>+K24+J24</f>
        <v>0</v>
      </c>
      <c r="M24" s="325">
        <f>+J24*D24</f>
        <v>0</v>
      </c>
      <c r="N24" s="325">
        <f>+K24*D24</f>
        <v>0</v>
      </c>
      <c r="O24" s="325">
        <f>+N24+M24</f>
        <v>0</v>
      </c>
      <c r="P24" s="263">
        <f>O24/Rekap!C16*100</f>
        <v>0</v>
      </c>
      <c r="Q24" s="287">
        <f>+G24+L24</f>
        <v>0</v>
      </c>
      <c r="R24" s="325">
        <f>+H24+O24</f>
        <v>0</v>
      </c>
      <c r="S24" s="263">
        <f>I24+P24</f>
        <v>0</v>
      </c>
      <c r="T24" s="287">
        <f>+C24-Q24</f>
        <v>21</v>
      </c>
      <c r="U24" s="334">
        <f t="shared" si="0"/>
        <v>77700000</v>
      </c>
    </row>
    <row r="25" spans="1:21" ht="18" customHeight="1">
      <c r="A25" s="227"/>
      <c r="B25" s="231" t="s">
        <v>81</v>
      </c>
      <c r="C25" s="223">
        <f>7*4*3</f>
        <v>84</v>
      </c>
      <c r="D25" s="316">
        <f>+D22</f>
        <v>500000</v>
      </c>
      <c r="E25" s="325">
        <f>+D25*C25</f>
        <v>42000000</v>
      </c>
      <c r="F25" s="263">
        <f>E25/Rekap!C16*100</f>
        <v>0.35673258433646676</v>
      </c>
      <c r="G25" s="287">
        <f>'[1]Non Personil'!$P$25</f>
        <v>0</v>
      </c>
      <c r="H25" s="325">
        <f>G25*D25</f>
        <v>0</v>
      </c>
      <c r="I25" s="263">
        <f>'[1]Non Personil'!$O$25</f>
        <v>0</v>
      </c>
      <c r="J25" s="225">
        <v>0</v>
      </c>
      <c r="K25" s="225">
        <v>0</v>
      </c>
      <c r="L25" s="287">
        <f>+K25+J25</f>
        <v>0</v>
      </c>
      <c r="M25" s="325">
        <f>+J25*D25</f>
        <v>0</v>
      </c>
      <c r="N25" s="325">
        <f>+K25*D25</f>
        <v>0</v>
      </c>
      <c r="O25" s="325">
        <f>+N25+M25</f>
        <v>0</v>
      </c>
      <c r="P25" s="263">
        <f>O25/Rekap!C16*100</f>
        <v>0</v>
      </c>
      <c r="Q25" s="287">
        <f>+G25+L25</f>
        <v>0</v>
      </c>
      <c r="R25" s="325">
        <f>+H25+O25</f>
        <v>0</v>
      </c>
      <c r="S25" s="263">
        <f>I25+P25</f>
        <v>0</v>
      </c>
      <c r="T25" s="287">
        <f>+C25-Q25</f>
        <v>84</v>
      </c>
      <c r="U25" s="334">
        <f t="shared" si="0"/>
        <v>42000000</v>
      </c>
    </row>
    <row r="26" spans="1:21" ht="18" customHeight="1">
      <c r="A26" s="100"/>
      <c r="B26" s="101"/>
      <c r="C26" s="194"/>
      <c r="D26" s="320"/>
      <c r="E26" s="68"/>
      <c r="F26" s="267"/>
      <c r="G26" s="291"/>
      <c r="H26" s="68"/>
      <c r="I26" s="68"/>
      <c r="J26" s="119"/>
      <c r="K26" s="119"/>
      <c r="L26" s="291"/>
      <c r="M26" s="329"/>
      <c r="N26" s="329"/>
      <c r="O26" s="68"/>
      <c r="P26" s="267"/>
      <c r="Q26" s="291"/>
      <c r="R26" s="68"/>
      <c r="S26" s="68"/>
      <c r="T26" s="291"/>
      <c r="U26" s="69"/>
    </row>
    <row r="27" spans="1:21" s="138" customFormat="1" ht="18" customHeight="1">
      <c r="A27" s="133"/>
      <c r="B27" s="134" t="s">
        <v>20</v>
      </c>
      <c r="C27" s="192"/>
      <c r="D27" s="317"/>
      <c r="E27" s="135">
        <f>SUM(E18:E26)</f>
        <v>279600000</v>
      </c>
      <c r="F27" s="265">
        <f>SUM(F18:F26)</f>
        <v>2.374819775725622</v>
      </c>
      <c r="G27" s="289"/>
      <c r="H27" s="135">
        <f>SUM(H18:H26)</f>
        <v>0</v>
      </c>
      <c r="I27" s="265">
        <f>SUM(I18:I26)</f>
        <v>0</v>
      </c>
      <c r="J27" s="136"/>
      <c r="K27" s="136"/>
      <c r="L27" s="289"/>
      <c r="M27" s="327">
        <f aca="true" t="shared" si="1" ref="M27:U27">SUM(M18:M26)</f>
        <v>0</v>
      </c>
      <c r="N27" s="327">
        <f t="shared" si="1"/>
        <v>0</v>
      </c>
      <c r="O27" s="135">
        <f t="shared" si="1"/>
        <v>0</v>
      </c>
      <c r="P27" s="265">
        <f t="shared" si="1"/>
        <v>0</v>
      </c>
      <c r="Q27" s="289">
        <f t="shared" si="1"/>
        <v>0</v>
      </c>
      <c r="R27" s="135">
        <f t="shared" si="1"/>
        <v>0</v>
      </c>
      <c r="S27" s="265">
        <f t="shared" si="1"/>
        <v>0</v>
      </c>
      <c r="T27" s="289"/>
      <c r="U27" s="137">
        <f t="shared" si="1"/>
        <v>279600000</v>
      </c>
    </row>
    <row r="28" spans="1:21" ht="18" customHeight="1">
      <c r="A28" s="102" t="s">
        <v>8</v>
      </c>
      <c r="B28" s="96" t="s">
        <v>48</v>
      </c>
      <c r="C28" s="191"/>
      <c r="D28" s="315"/>
      <c r="E28" s="63"/>
      <c r="F28" s="264"/>
      <c r="G28" s="288"/>
      <c r="H28" s="63"/>
      <c r="I28" s="63"/>
      <c r="J28" s="117"/>
      <c r="K28" s="117"/>
      <c r="L28" s="288"/>
      <c r="M28" s="326"/>
      <c r="N28" s="326"/>
      <c r="O28" s="63"/>
      <c r="P28" s="264"/>
      <c r="Q28" s="288"/>
      <c r="R28" s="63"/>
      <c r="S28" s="63"/>
      <c r="T28" s="288"/>
      <c r="U28" s="65"/>
    </row>
    <row r="29" spans="1:21" ht="18" customHeight="1">
      <c r="A29" s="221">
        <v>1</v>
      </c>
      <c r="B29" s="231" t="s">
        <v>16</v>
      </c>
      <c r="C29" s="223"/>
      <c r="D29" s="316"/>
      <c r="E29" s="325"/>
      <c r="F29" s="263"/>
      <c r="G29" s="287"/>
      <c r="H29" s="224"/>
      <c r="I29" s="224"/>
      <c r="J29" s="225"/>
      <c r="K29" s="225"/>
      <c r="L29" s="287"/>
      <c r="M29" s="325"/>
      <c r="N29" s="325"/>
      <c r="O29" s="325"/>
      <c r="P29" s="263"/>
      <c r="Q29" s="287"/>
      <c r="R29" s="325"/>
      <c r="S29" s="224"/>
      <c r="T29" s="287"/>
      <c r="U29" s="226"/>
    </row>
    <row r="30" spans="1:21" ht="18" customHeight="1">
      <c r="A30" s="227"/>
      <c r="B30" s="222" t="s">
        <v>57</v>
      </c>
      <c r="C30" s="223">
        <f>1*36</f>
        <v>36</v>
      </c>
      <c r="D30" s="316">
        <v>7000000</v>
      </c>
      <c r="E30" s="325">
        <f>+D30*C30</f>
        <v>252000000</v>
      </c>
      <c r="F30" s="263">
        <f>E30/Rekap!C16*100</f>
        <v>2.1403955060188005</v>
      </c>
      <c r="G30" s="287">
        <f>'[1]Non Personil'!$P$30</f>
        <v>2</v>
      </c>
      <c r="H30" s="325">
        <f>G30*D30</f>
        <v>14000000</v>
      </c>
      <c r="I30" s="263">
        <f>'[1]Non Personil'!$O$30</f>
        <v>0.11891086144548893</v>
      </c>
      <c r="J30" s="225"/>
      <c r="K30" s="225"/>
      <c r="L30" s="287">
        <f>+K30+J30</f>
        <v>0</v>
      </c>
      <c r="M30" s="325">
        <f>+J30*D30</f>
        <v>0</v>
      </c>
      <c r="N30" s="325">
        <f>+K30*D30</f>
        <v>0</v>
      </c>
      <c r="O30" s="325">
        <f>+N30+M30</f>
        <v>0</v>
      </c>
      <c r="P30" s="263">
        <f>O30/Rekap!C16*100</f>
        <v>0</v>
      </c>
      <c r="Q30" s="287">
        <f>+G30+L30</f>
        <v>2</v>
      </c>
      <c r="R30" s="325">
        <f>+H30+O30</f>
        <v>14000000</v>
      </c>
      <c r="S30" s="263">
        <f>I30+P30</f>
        <v>0.11891086144548893</v>
      </c>
      <c r="T30" s="287">
        <f>+C30-Q30</f>
        <v>34</v>
      </c>
      <c r="U30" s="334">
        <f>+E30-R30</f>
        <v>238000000</v>
      </c>
    </row>
    <row r="31" spans="1:21" ht="18" customHeight="1">
      <c r="A31" s="227">
        <v>2</v>
      </c>
      <c r="B31" s="222" t="s">
        <v>17</v>
      </c>
      <c r="C31" s="223"/>
      <c r="D31" s="316"/>
      <c r="E31" s="325"/>
      <c r="F31" s="263"/>
      <c r="G31" s="287"/>
      <c r="H31" s="325"/>
      <c r="I31" s="224"/>
      <c r="J31" s="225"/>
      <c r="K31" s="225"/>
      <c r="L31" s="287"/>
      <c r="M31" s="325"/>
      <c r="N31" s="325"/>
      <c r="O31" s="325"/>
      <c r="P31" s="263"/>
      <c r="Q31" s="287"/>
      <c r="R31" s="325"/>
      <c r="S31" s="224"/>
      <c r="T31" s="287"/>
      <c r="U31" s="334"/>
    </row>
    <row r="32" spans="1:21" ht="18" customHeight="1">
      <c r="A32" s="227"/>
      <c r="B32" s="222" t="s">
        <v>56</v>
      </c>
      <c r="C32" s="223">
        <f>7*36</f>
        <v>252</v>
      </c>
      <c r="D32" s="316">
        <f>D30</f>
        <v>7000000</v>
      </c>
      <c r="E32" s="325">
        <f>+D32*C32</f>
        <v>1764000000</v>
      </c>
      <c r="F32" s="263">
        <f>E32/Rekap!C16*100</f>
        <v>14.982768542131605</v>
      </c>
      <c r="G32" s="287">
        <f>'[1]Non Personil'!$P$32</f>
        <v>14</v>
      </c>
      <c r="H32" s="325">
        <f>G32*D32</f>
        <v>98000000</v>
      </c>
      <c r="I32" s="263">
        <f>'[1]Non Personil'!$O$32</f>
        <v>0.8323760301184224</v>
      </c>
      <c r="J32" s="225"/>
      <c r="K32" s="225"/>
      <c r="L32" s="287">
        <f>+K32+J32</f>
        <v>0</v>
      </c>
      <c r="M32" s="325">
        <f>+J32*D32</f>
        <v>0</v>
      </c>
      <c r="N32" s="325">
        <f>+K32*D32</f>
        <v>0</v>
      </c>
      <c r="O32" s="325">
        <f>+N32+M32</f>
        <v>0</v>
      </c>
      <c r="P32" s="263">
        <f>O32/Rekap!C16*100</f>
        <v>0</v>
      </c>
      <c r="Q32" s="287">
        <f>+G32+L32</f>
        <v>14</v>
      </c>
      <c r="R32" s="325">
        <f>+H32+O32</f>
        <v>98000000</v>
      </c>
      <c r="S32" s="263">
        <f>I32+P32</f>
        <v>0.8323760301184224</v>
      </c>
      <c r="T32" s="287">
        <f>+C32-Q32</f>
        <v>238</v>
      </c>
      <c r="U32" s="334">
        <f>+E32-R32</f>
        <v>1666000000</v>
      </c>
    </row>
    <row r="33" spans="1:21" ht="18" customHeight="1">
      <c r="A33" s="100"/>
      <c r="B33" s="101"/>
      <c r="C33" s="194"/>
      <c r="D33" s="320"/>
      <c r="E33" s="68"/>
      <c r="F33" s="267"/>
      <c r="G33" s="291"/>
      <c r="H33" s="68"/>
      <c r="I33" s="68"/>
      <c r="J33" s="119"/>
      <c r="K33" s="119"/>
      <c r="L33" s="291"/>
      <c r="M33" s="329"/>
      <c r="N33" s="329"/>
      <c r="O33" s="68"/>
      <c r="P33" s="267"/>
      <c r="Q33" s="291"/>
      <c r="R33" s="68"/>
      <c r="S33" s="68"/>
      <c r="T33" s="291"/>
      <c r="U33" s="69"/>
    </row>
    <row r="34" spans="1:21" s="138" customFormat="1" ht="18" customHeight="1">
      <c r="A34" s="133"/>
      <c r="B34" s="134" t="s">
        <v>22</v>
      </c>
      <c r="C34" s="192"/>
      <c r="D34" s="317"/>
      <c r="E34" s="135">
        <f>SUM(E30:E33)</f>
        <v>2016000000</v>
      </c>
      <c r="F34" s="265">
        <f>SUM(F30:F33)</f>
        <v>17.123164048150407</v>
      </c>
      <c r="G34" s="289"/>
      <c r="H34" s="135">
        <f aca="true" t="shared" si="2" ref="H34:U34">SUM(H30:H33)</f>
        <v>112000000</v>
      </c>
      <c r="I34" s="265">
        <f>SUM(I30:I33)</f>
        <v>0.9512868915639113</v>
      </c>
      <c r="J34" s="136"/>
      <c r="K34" s="136"/>
      <c r="L34" s="289"/>
      <c r="M34" s="327">
        <f t="shared" si="2"/>
        <v>0</v>
      </c>
      <c r="N34" s="327">
        <f t="shared" si="2"/>
        <v>0</v>
      </c>
      <c r="O34" s="135">
        <f t="shared" si="2"/>
        <v>0</v>
      </c>
      <c r="P34" s="265">
        <f>SUM(P30:P32)</f>
        <v>0</v>
      </c>
      <c r="Q34" s="289">
        <f t="shared" si="2"/>
        <v>16</v>
      </c>
      <c r="R34" s="135">
        <f t="shared" si="2"/>
        <v>112000000</v>
      </c>
      <c r="S34" s="265">
        <f t="shared" si="2"/>
        <v>0.9512868915639113</v>
      </c>
      <c r="T34" s="289"/>
      <c r="U34" s="137">
        <f t="shared" si="2"/>
        <v>1904000000</v>
      </c>
    </row>
    <row r="35" spans="1:21" ht="18" customHeight="1">
      <c r="A35" s="103" t="s">
        <v>9</v>
      </c>
      <c r="B35" s="104" t="s">
        <v>43</v>
      </c>
      <c r="C35" s="193"/>
      <c r="D35" s="318"/>
      <c r="E35" s="66"/>
      <c r="F35" s="266"/>
      <c r="G35" s="290"/>
      <c r="H35" s="66"/>
      <c r="I35" s="66"/>
      <c r="J35" s="118"/>
      <c r="K35" s="118"/>
      <c r="L35" s="290"/>
      <c r="M35" s="328"/>
      <c r="N35" s="328"/>
      <c r="O35" s="66"/>
      <c r="P35" s="266"/>
      <c r="Q35" s="290"/>
      <c r="R35" s="66"/>
      <c r="S35" s="66"/>
      <c r="T35" s="290"/>
      <c r="U35" s="67"/>
    </row>
    <row r="36" spans="1:21" ht="18" customHeight="1">
      <c r="A36" s="227">
        <v>1</v>
      </c>
      <c r="B36" s="222" t="s">
        <v>12</v>
      </c>
      <c r="C36" s="223"/>
      <c r="D36" s="316"/>
      <c r="E36" s="224"/>
      <c r="F36" s="263"/>
      <c r="G36" s="287"/>
      <c r="H36" s="224"/>
      <c r="I36" s="224"/>
      <c r="J36" s="225"/>
      <c r="K36" s="225"/>
      <c r="L36" s="287"/>
      <c r="M36" s="325"/>
      <c r="N36" s="325"/>
      <c r="O36" s="224"/>
      <c r="P36" s="263"/>
      <c r="Q36" s="287"/>
      <c r="R36" s="224"/>
      <c r="S36" s="224"/>
      <c r="T36" s="287"/>
      <c r="U36" s="334"/>
    </row>
    <row r="37" spans="1:21" ht="18" customHeight="1">
      <c r="A37" s="227"/>
      <c r="B37" s="222" t="s">
        <v>93</v>
      </c>
      <c r="C37" s="223">
        <v>12</v>
      </c>
      <c r="D37" s="316">
        <v>700000</v>
      </c>
      <c r="E37" s="325">
        <f>+D37*C37</f>
        <v>8400000</v>
      </c>
      <c r="F37" s="263">
        <f>E37/Rekap!C16*100</f>
        <v>0.07134651686729335</v>
      </c>
      <c r="G37" s="287">
        <f>'[1]Non Personil'!$P$37</f>
        <v>0</v>
      </c>
      <c r="H37" s="325">
        <f>G37*D37</f>
        <v>0</v>
      </c>
      <c r="I37" s="263">
        <f>'[1]Non Personil'!$O$37</f>
        <v>0</v>
      </c>
      <c r="J37" s="225">
        <v>0</v>
      </c>
      <c r="K37" s="225">
        <v>0</v>
      </c>
      <c r="L37" s="287">
        <f>+K37+J37</f>
        <v>0</v>
      </c>
      <c r="M37" s="325">
        <f>+J37*D37</f>
        <v>0</v>
      </c>
      <c r="N37" s="325">
        <f>+K37*D37</f>
        <v>0</v>
      </c>
      <c r="O37" s="325">
        <f>+N37+M37</f>
        <v>0</v>
      </c>
      <c r="P37" s="263">
        <f>O37/Rekap!C16*100</f>
        <v>0</v>
      </c>
      <c r="Q37" s="287">
        <f>+G37+L37</f>
        <v>0</v>
      </c>
      <c r="R37" s="325">
        <f>+H37+O37</f>
        <v>0</v>
      </c>
      <c r="S37" s="263">
        <f>I37+P37</f>
        <v>0</v>
      </c>
      <c r="T37" s="287">
        <f>+C37-Q37</f>
        <v>12</v>
      </c>
      <c r="U37" s="334">
        <f aca="true" t="shared" si="3" ref="U37:U46">+E37-R37</f>
        <v>8400000</v>
      </c>
    </row>
    <row r="38" spans="1:21" ht="18" customHeight="1">
      <c r="A38" s="227"/>
      <c r="B38" s="222" t="s">
        <v>94</v>
      </c>
      <c r="C38" s="223">
        <f>7*2*3*2</f>
        <v>84</v>
      </c>
      <c r="D38" s="316">
        <v>500000</v>
      </c>
      <c r="E38" s="325">
        <f>+D38*C38</f>
        <v>42000000</v>
      </c>
      <c r="F38" s="263">
        <f>E38/Rekap!C16*100</f>
        <v>0.35673258433646676</v>
      </c>
      <c r="G38" s="287">
        <f>'[1]Non Personil'!$P$38</f>
        <v>0</v>
      </c>
      <c r="H38" s="325">
        <f>G38*D38</f>
        <v>0</v>
      </c>
      <c r="I38" s="263">
        <f>'[1]Non Personil'!$O$38</f>
        <v>0</v>
      </c>
      <c r="J38" s="225">
        <v>0</v>
      </c>
      <c r="K38" s="225">
        <v>0</v>
      </c>
      <c r="L38" s="287">
        <f>+K38+J38</f>
        <v>0</v>
      </c>
      <c r="M38" s="325">
        <f>+J38*D38</f>
        <v>0</v>
      </c>
      <c r="N38" s="325">
        <f>+K38*D38</f>
        <v>0</v>
      </c>
      <c r="O38" s="325">
        <f>+N38+M38</f>
        <v>0</v>
      </c>
      <c r="P38" s="263">
        <f>O38/Rekap!C16*100</f>
        <v>0</v>
      </c>
      <c r="Q38" s="287">
        <f>+G38+L38</f>
        <v>0</v>
      </c>
      <c r="R38" s="325">
        <f>+H38+O38</f>
        <v>0</v>
      </c>
      <c r="S38" s="263">
        <f>I38+P38</f>
        <v>0</v>
      </c>
      <c r="T38" s="287">
        <f>+C38-Q38</f>
        <v>84</v>
      </c>
      <c r="U38" s="334">
        <f t="shared" si="3"/>
        <v>42000000</v>
      </c>
    </row>
    <row r="39" spans="1:21" ht="18" customHeight="1">
      <c r="A39" s="227">
        <v>2</v>
      </c>
      <c r="B39" s="224" t="s">
        <v>13</v>
      </c>
      <c r="C39" s="223"/>
      <c r="D39" s="316"/>
      <c r="E39" s="325"/>
      <c r="F39" s="263"/>
      <c r="G39" s="287"/>
      <c r="H39" s="325"/>
      <c r="I39" s="224"/>
      <c r="J39" s="225"/>
      <c r="K39" s="225"/>
      <c r="L39" s="287"/>
      <c r="M39" s="325"/>
      <c r="N39" s="325"/>
      <c r="O39" s="325"/>
      <c r="P39" s="263"/>
      <c r="Q39" s="287"/>
      <c r="R39" s="325"/>
      <c r="S39" s="224"/>
      <c r="T39" s="287"/>
      <c r="U39" s="334"/>
    </row>
    <row r="40" spans="1:21" ht="18" customHeight="1">
      <c r="A40" s="227"/>
      <c r="B40" s="229" t="s">
        <v>95</v>
      </c>
      <c r="C40" s="230">
        <v>84</v>
      </c>
      <c r="D40" s="316">
        <f>+D37</f>
        <v>700000</v>
      </c>
      <c r="E40" s="325">
        <f>+D40*C40</f>
        <v>58800000</v>
      </c>
      <c r="F40" s="263">
        <f>E40/Rekap!C16*100</f>
        <v>0.4994256180710535</v>
      </c>
      <c r="G40" s="287">
        <f>'[1]Non Personil'!$P$40</f>
        <v>0</v>
      </c>
      <c r="H40" s="325">
        <f>G40*D40</f>
        <v>0</v>
      </c>
      <c r="I40" s="263">
        <f>'[1]Non Personil'!$O$40</f>
        <v>0</v>
      </c>
      <c r="J40" s="225">
        <v>0</v>
      </c>
      <c r="K40" s="225">
        <v>0</v>
      </c>
      <c r="L40" s="287">
        <f>+K40+J40</f>
        <v>0</v>
      </c>
      <c r="M40" s="325">
        <f>+J40*D40</f>
        <v>0</v>
      </c>
      <c r="N40" s="325">
        <f>+K40*D40</f>
        <v>0</v>
      </c>
      <c r="O40" s="325">
        <f>+N40+M40</f>
        <v>0</v>
      </c>
      <c r="P40" s="263">
        <f>O40/Rekap!C16*100</f>
        <v>0</v>
      </c>
      <c r="Q40" s="287">
        <f>+G40+L40</f>
        <v>0</v>
      </c>
      <c r="R40" s="325">
        <f>+H40+O40</f>
        <v>0</v>
      </c>
      <c r="S40" s="263">
        <f>I40+P40</f>
        <v>0</v>
      </c>
      <c r="T40" s="287">
        <f>+C40-Q40</f>
        <v>84</v>
      </c>
      <c r="U40" s="334">
        <f t="shared" si="3"/>
        <v>58800000</v>
      </c>
    </row>
    <row r="41" spans="1:21" ht="18" customHeight="1">
      <c r="A41" s="227"/>
      <c r="B41" s="231" t="s">
        <v>96</v>
      </c>
      <c r="C41" s="223">
        <f>7*4*3*3</f>
        <v>252</v>
      </c>
      <c r="D41" s="316">
        <f>D38</f>
        <v>500000</v>
      </c>
      <c r="E41" s="325">
        <f>+D41*C41</f>
        <v>126000000</v>
      </c>
      <c r="F41" s="263">
        <f>E41/Rekap!C16*100</f>
        <v>1.0701977530094002</v>
      </c>
      <c r="G41" s="287">
        <f>'[1]Non Personil'!$P$41</f>
        <v>0</v>
      </c>
      <c r="H41" s="325">
        <f>G41*D41</f>
        <v>0</v>
      </c>
      <c r="I41" s="263">
        <f>'[1]Non Personil'!$O$41</f>
        <v>0</v>
      </c>
      <c r="J41" s="225">
        <v>0</v>
      </c>
      <c r="K41" s="225">
        <v>0</v>
      </c>
      <c r="L41" s="287">
        <f>+K41+J41</f>
        <v>0</v>
      </c>
      <c r="M41" s="325">
        <f>+J41*D41</f>
        <v>0</v>
      </c>
      <c r="N41" s="325">
        <f>+K41*D41</f>
        <v>0</v>
      </c>
      <c r="O41" s="325">
        <f>+N41+M41</f>
        <v>0</v>
      </c>
      <c r="P41" s="263">
        <f>O41/Rekap!C16*100</f>
        <v>0</v>
      </c>
      <c r="Q41" s="287">
        <f>+G41+L41</f>
        <v>0</v>
      </c>
      <c r="R41" s="325">
        <f>+H41+O41</f>
        <v>0</v>
      </c>
      <c r="S41" s="263">
        <f>I41+P41</f>
        <v>0</v>
      </c>
      <c r="T41" s="287">
        <f>+C41-Q41</f>
        <v>252</v>
      </c>
      <c r="U41" s="334">
        <f t="shared" si="3"/>
        <v>126000000</v>
      </c>
    </row>
    <row r="42" spans="1:21" ht="18" customHeight="1">
      <c r="A42" s="227"/>
      <c r="B42" s="231" t="s">
        <v>97</v>
      </c>
      <c r="C42" s="223">
        <f>7*12*3*14</f>
        <v>3528</v>
      </c>
      <c r="D42" s="316">
        <v>50000</v>
      </c>
      <c r="E42" s="325">
        <f>+D42*C42</f>
        <v>176400000</v>
      </c>
      <c r="F42" s="263">
        <f>E42/Rekap!C16*100</f>
        <v>1.4982768542131604</v>
      </c>
      <c r="G42" s="287">
        <f>'[1]Non Personil'!$P$42</f>
        <v>0</v>
      </c>
      <c r="H42" s="325">
        <f>G42*D42</f>
        <v>0</v>
      </c>
      <c r="I42" s="263">
        <f>'[1]Non Personil'!$O$42</f>
        <v>0</v>
      </c>
      <c r="J42" s="225">
        <v>53</v>
      </c>
      <c r="K42" s="225">
        <v>63</v>
      </c>
      <c r="L42" s="287">
        <f>+K42+J42</f>
        <v>116</v>
      </c>
      <c r="M42" s="325">
        <f>+J42*D42</f>
        <v>2650000</v>
      </c>
      <c r="N42" s="325">
        <f>+K42*D42</f>
        <v>3150000</v>
      </c>
      <c r="O42" s="325">
        <f>+N42+M42</f>
        <v>5800000</v>
      </c>
      <c r="P42" s="263">
        <f>O42/Rekap!C16*100</f>
        <v>0.04926307117027398</v>
      </c>
      <c r="Q42" s="287">
        <f>+G42+L42</f>
        <v>116</v>
      </c>
      <c r="R42" s="325">
        <f>+H42+O42</f>
        <v>5800000</v>
      </c>
      <c r="S42" s="263">
        <f>I42+P42</f>
        <v>0.04926307117027398</v>
      </c>
      <c r="T42" s="287">
        <f>+C42-Q42</f>
        <v>3412</v>
      </c>
      <c r="U42" s="334">
        <f t="shared" si="3"/>
        <v>170600000</v>
      </c>
    </row>
    <row r="43" spans="1:21" ht="18" customHeight="1">
      <c r="A43" s="227">
        <v>3</v>
      </c>
      <c r="B43" s="224" t="s">
        <v>14</v>
      </c>
      <c r="C43" s="223"/>
      <c r="D43" s="316"/>
      <c r="E43" s="325"/>
      <c r="F43" s="263"/>
      <c r="G43" s="287"/>
      <c r="H43" s="325"/>
      <c r="I43" s="224"/>
      <c r="J43" s="225"/>
      <c r="K43" s="225"/>
      <c r="L43" s="287"/>
      <c r="M43" s="325"/>
      <c r="N43" s="325"/>
      <c r="O43" s="325"/>
      <c r="P43" s="263"/>
      <c r="Q43" s="287"/>
      <c r="R43" s="325"/>
      <c r="S43" s="224"/>
      <c r="T43" s="287"/>
      <c r="U43" s="334"/>
    </row>
    <row r="44" spans="1:21" ht="18" customHeight="1">
      <c r="A44" s="227"/>
      <c r="B44" s="229" t="s">
        <v>95</v>
      </c>
      <c r="C44" s="230">
        <v>84</v>
      </c>
      <c r="D44" s="316">
        <f>D40</f>
        <v>700000</v>
      </c>
      <c r="E44" s="325">
        <f>+D44*C44</f>
        <v>58800000</v>
      </c>
      <c r="F44" s="263">
        <f>E44/Rekap!C16*100</f>
        <v>0.4994256180710535</v>
      </c>
      <c r="G44" s="287">
        <f>'[1]Non Personil'!$P$44</f>
        <v>0</v>
      </c>
      <c r="H44" s="325">
        <f>G44*D44</f>
        <v>0</v>
      </c>
      <c r="I44" s="263">
        <f>'[1]Non Personil'!$O$44</f>
        <v>0</v>
      </c>
      <c r="J44" s="225">
        <v>0</v>
      </c>
      <c r="K44" s="225">
        <v>0</v>
      </c>
      <c r="L44" s="287">
        <f>+K44+J44</f>
        <v>0</v>
      </c>
      <c r="M44" s="325">
        <f>+J44*D44</f>
        <v>0</v>
      </c>
      <c r="N44" s="325">
        <f>+K44*D44</f>
        <v>0</v>
      </c>
      <c r="O44" s="325">
        <f>+N44+M44</f>
        <v>0</v>
      </c>
      <c r="P44" s="263">
        <f>O44/Rekap!C16*100</f>
        <v>0</v>
      </c>
      <c r="Q44" s="287">
        <f>+G44+L44</f>
        <v>0</v>
      </c>
      <c r="R44" s="325">
        <f>+H44+O44</f>
        <v>0</v>
      </c>
      <c r="S44" s="263">
        <f>I44+P44</f>
        <v>0</v>
      </c>
      <c r="T44" s="287">
        <f>+C44-Q44</f>
        <v>84</v>
      </c>
      <c r="U44" s="334">
        <f t="shared" si="3"/>
        <v>58800000</v>
      </c>
    </row>
    <row r="45" spans="1:21" ht="18" customHeight="1">
      <c r="A45" s="227"/>
      <c r="B45" s="231" t="s">
        <v>96</v>
      </c>
      <c r="C45" s="223">
        <f>7*4*3*3</f>
        <v>252</v>
      </c>
      <c r="D45" s="316">
        <f>D41</f>
        <v>500000</v>
      </c>
      <c r="E45" s="325">
        <f>+D45*C45</f>
        <v>126000000</v>
      </c>
      <c r="F45" s="263">
        <f>E45/Rekap!C16*100</f>
        <v>1.0701977530094002</v>
      </c>
      <c r="G45" s="287">
        <f>'[1]Non Personil'!$P$45</f>
        <v>0</v>
      </c>
      <c r="H45" s="325">
        <f>G45*D45</f>
        <v>0</v>
      </c>
      <c r="I45" s="263">
        <f>'[1]Non Personil'!$O$45</f>
        <v>0</v>
      </c>
      <c r="J45" s="225">
        <v>0</v>
      </c>
      <c r="K45" s="225">
        <v>0</v>
      </c>
      <c r="L45" s="287">
        <f>+K45+J45</f>
        <v>0</v>
      </c>
      <c r="M45" s="325">
        <f>+J45*D45</f>
        <v>0</v>
      </c>
      <c r="N45" s="325">
        <f>+K45*D45</f>
        <v>0</v>
      </c>
      <c r="O45" s="325">
        <f>+N45+M45</f>
        <v>0</v>
      </c>
      <c r="P45" s="263">
        <f>O45/Rekap!C16*100</f>
        <v>0</v>
      </c>
      <c r="Q45" s="287">
        <f>+G45+L45</f>
        <v>0</v>
      </c>
      <c r="R45" s="325">
        <f>+H45+O45</f>
        <v>0</v>
      </c>
      <c r="S45" s="263">
        <f>I45+P45</f>
        <v>0</v>
      </c>
      <c r="T45" s="287">
        <f>+C45-Q45</f>
        <v>252</v>
      </c>
      <c r="U45" s="334">
        <f t="shared" si="3"/>
        <v>126000000</v>
      </c>
    </row>
    <row r="46" spans="1:21" ht="18" customHeight="1">
      <c r="A46" s="227"/>
      <c r="B46" s="231" t="s">
        <v>97</v>
      </c>
      <c r="C46" s="223">
        <f>7*12*3*14</f>
        <v>3528</v>
      </c>
      <c r="D46" s="316">
        <f>D42</f>
        <v>50000</v>
      </c>
      <c r="E46" s="325">
        <f>+D46*C46</f>
        <v>176400000</v>
      </c>
      <c r="F46" s="263">
        <f>E46/Rekap!C16*100</f>
        <v>1.4982768542131604</v>
      </c>
      <c r="G46" s="287">
        <f>'[1]Non Personil'!$P$46</f>
        <v>0</v>
      </c>
      <c r="H46" s="325">
        <f>G46*D46</f>
        <v>0</v>
      </c>
      <c r="I46" s="263">
        <f>'[1]Non Personil'!$O$46</f>
        <v>0</v>
      </c>
      <c r="J46" s="225">
        <v>48</v>
      </c>
      <c r="K46" s="225">
        <v>46</v>
      </c>
      <c r="L46" s="287">
        <f>+K46+J46</f>
        <v>94</v>
      </c>
      <c r="M46" s="325">
        <f>+J46*D46</f>
        <v>2400000</v>
      </c>
      <c r="N46" s="325">
        <f>+K46*D46</f>
        <v>2300000</v>
      </c>
      <c r="O46" s="325">
        <f>+N46+M46</f>
        <v>4700000</v>
      </c>
      <c r="P46" s="263">
        <f>O46/Rekap!C16*100</f>
        <v>0.03992007491384271</v>
      </c>
      <c r="Q46" s="287">
        <f>+G46+L46</f>
        <v>94</v>
      </c>
      <c r="R46" s="325">
        <f>+H46+O46</f>
        <v>4700000</v>
      </c>
      <c r="S46" s="263">
        <f>I46+P46</f>
        <v>0.03992007491384271</v>
      </c>
      <c r="T46" s="287">
        <f>+C46-Q46</f>
        <v>3434</v>
      </c>
      <c r="U46" s="334">
        <f t="shared" si="3"/>
        <v>171700000</v>
      </c>
    </row>
    <row r="47" spans="1:21" ht="18" customHeight="1">
      <c r="A47" s="100"/>
      <c r="B47" s="101"/>
      <c r="C47" s="194"/>
      <c r="D47" s="320"/>
      <c r="E47" s="68"/>
      <c r="F47" s="267"/>
      <c r="G47" s="291"/>
      <c r="H47" s="68"/>
      <c r="I47" s="68"/>
      <c r="J47" s="119"/>
      <c r="K47" s="119"/>
      <c r="L47" s="291"/>
      <c r="M47" s="329"/>
      <c r="N47" s="329"/>
      <c r="O47" s="68"/>
      <c r="P47" s="267"/>
      <c r="Q47" s="291"/>
      <c r="R47" s="68"/>
      <c r="S47" s="68"/>
      <c r="T47" s="291"/>
      <c r="U47" s="69"/>
    </row>
    <row r="48" spans="1:21" s="138" customFormat="1" ht="18" customHeight="1">
      <c r="A48" s="139"/>
      <c r="B48" s="140" t="s">
        <v>21</v>
      </c>
      <c r="C48" s="195"/>
      <c r="D48" s="321"/>
      <c r="E48" s="141">
        <f>SUM(E37:E47)</f>
        <v>772800000</v>
      </c>
      <c r="F48" s="268">
        <f>SUM(F37:F47)</f>
        <v>6.563879551790988</v>
      </c>
      <c r="G48" s="292"/>
      <c r="H48" s="141">
        <f>SUM(H37:H47)</f>
        <v>0</v>
      </c>
      <c r="I48" s="268">
        <f>SUM(I37:I47)</f>
        <v>0</v>
      </c>
      <c r="J48" s="142"/>
      <c r="K48" s="142"/>
      <c r="L48" s="292"/>
      <c r="M48" s="330">
        <f aca="true" t="shared" si="4" ref="M48:U48">SUM(M37:M47)</f>
        <v>5050000</v>
      </c>
      <c r="N48" s="330">
        <f t="shared" si="4"/>
        <v>5450000</v>
      </c>
      <c r="O48" s="141">
        <f t="shared" si="4"/>
        <v>10500000</v>
      </c>
      <c r="P48" s="268">
        <f t="shared" si="4"/>
        <v>0.08918314608411669</v>
      </c>
      <c r="Q48" s="292"/>
      <c r="R48" s="141">
        <f t="shared" si="4"/>
        <v>10500000</v>
      </c>
      <c r="S48" s="268">
        <f t="shared" si="4"/>
        <v>0.08918314608411669</v>
      </c>
      <c r="T48" s="292"/>
      <c r="U48" s="143">
        <f t="shared" si="4"/>
        <v>762300000</v>
      </c>
    </row>
    <row r="49" spans="1:21" ht="15.75" customHeight="1">
      <c r="A49" s="105" t="s">
        <v>19</v>
      </c>
      <c r="B49" s="104" t="s">
        <v>2</v>
      </c>
      <c r="C49" s="196"/>
      <c r="D49" s="322"/>
      <c r="E49" s="106"/>
      <c r="F49" s="269"/>
      <c r="G49" s="290"/>
      <c r="H49" s="106"/>
      <c r="I49" s="106"/>
      <c r="J49" s="120"/>
      <c r="K49" s="120"/>
      <c r="L49" s="294"/>
      <c r="M49" s="331"/>
      <c r="N49" s="331"/>
      <c r="O49" s="106"/>
      <c r="P49" s="269"/>
      <c r="Q49" s="294"/>
      <c r="R49" s="106"/>
      <c r="S49" s="106"/>
      <c r="T49" s="294"/>
      <c r="U49" s="107"/>
    </row>
    <row r="50" spans="1:21" ht="15.75" customHeight="1">
      <c r="A50" s="221">
        <v>1</v>
      </c>
      <c r="B50" s="222" t="s">
        <v>4</v>
      </c>
      <c r="C50" s="223">
        <v>36</v>
      </c>
      <c r="D50" s="316">
        <v>800000</v>
      </c>
      <c r="E50" s="325">
        <f>+D50*C50</f>
        <v>28800000</v>
      </c>
      <c r="F50" s="263">
        <f>E50/Rekap!C16*100</f>
        <v>0.24461662925929153</v>
      </c>
      <c r="G50" s="287">
        <f>'[1]Non Personil'!$P$50</f>
        <v>2</v>
      </c>
      <c r="H50" s="325">
        <f>G50*D50</f>
        <v>1600000</v>
      </c>
      <c r="I50" s="263">
        <f>'[1]Non Personil'!$O$50</f>
        <v>0.013589812736627306</v>
      </c>
      <c r="J50" s="225">
        <v>1</v>
      </c>
      <c r="K50" s="225">
        <v>1</v>
      </c>
      <c r="L50" s="287">
        <f>+K50+J50</f>
        <v>2</v>
      </c>
      <c r="M50" s="325">
        <f>+J50*D50</f>
        <v>800000</v>
      </c>
      <c r="N50" s="325">
        <f>+K50*D50</f>
        <v>800000</v>
      </c>
      <c r="O50" s="325">
        <f>+N50+M50</f>
        <v>1600000</v>
      </c>
      <c r="P50" s="263">
        <f>O50/Rekap!C16*100</f>
        <v>0.013589812736627306</v>
      </c>
      <c r="Q50" s="287">
        <f>+G50+L50</f>
        <v>4</v>
      </c>
      <c r="R50" s="325">
        <f>+H50+O50</f>
        <v>3200000</v>
      </c>
      <c r="S50" s="263">
        <f>I50+P50</f>
        <v>0.02717962547325461</v>
      </c>
      <c r="T50" s="287">
        <f>+C50-Q50</f>
        <v>32</v>
      </c>
      <c r="U50" s="334">
        <f>+E50-R50</f>
        <v>25600000</v>
      </c>
    </row>
    <row r="51" spans="1:21" ht="15.75" customHeight="1">
      <c r="A51" s="221">
        <v>2</v>
      </c>
      <c r="B51" s="224" t="s">
        <v>15</v>
      </c>
      <c r="C51" s="223">
        <f>7*36</f>
        <v>252</v>
      </c>
      <c r="D51" s="316">
        <v>600000</v>
      </c>
      <c r="E51" s="325">
        <f>+D51*C51</f>
        <v>151200000</v>
      </c>
      <c r="F51" s="263">
        <f>E51/Rekap!C16*100</f>
        <v>1.2842373036112804</v>
      </c>
      <c r="G51" s="287">
        <f>'[1]Non Personil'!$P$51</f>
        <v>14</v>
      </c>
      <c r="H51" s="325">
        <f>G51*D51</f>
        <v>8400000</v>
      </c>
      <c r="I51" s="263">
        <f>'[1]Non Personil'!$O$51</f>
        <v>0.07134651686729335</v>
      </c>
      <c r="J51" s="225">
        <v>7</v>
      </c>
      <c r="K51" s="225">
        <v>7</v>
      </c>
      <c r="L51" s="287">
        <f>+K51+J51</f>
        <v>14</v>
      </c>
      <c r="M51" s="325">
        <f>+J51*D51</f>
        <v>4200000</v>
      </c>
      <c r="N51" s="325">
        <f>+K51*D51</f>
        <v>4200000</v>
      </c>
      <c r="O51" s="325">
        <f>+N51+M51</f>
        <v>8400000</v>
      </c>
      <c r="P51" s="263">
        <f>O51/Rekap!C16*100</f>
        <v>0.07134651686729335</v>
      </c>
      <c r="Q51" s="287">
        <f>+G51+L51</f>
        <v>28</v>
      </c>
      <c r="R51" s="325">
        <f>+H51+O51</f>
        <v>16800000</v>
      </c>
      <c r="S51" s="263">
        <f>I51+P51</f>
        <v>0.1426930337345867</v>
      </c>
      <c r="T51" s="287">
        <f>+C51-Q51</f>
        <v>224</v>
      </c>
      <c r="U51" s="334">
        <f>+E51-R51</f>
        <v>134400000</v>
      </c>
    </row>
    <row r="52" spans="1:21" ht="15.75" customHeight="1">
      <c r="A52" s="221">
        <v>3</v>
      </c>
      <c r="B52" s="224" t="s">
        <v>3</v>
      </c>
      <c r="C52" s="232">
        <f>7*36</f>
        <v>252</v>
      </c>
      <c r="D52" s="316">
        <f>+D51</f>
        <v>600000</v>
      </c>
      <c r="E52" s="325">
        <f>+D52*C52</f>
        <v>151200000</v>
      </c>
      <c r="F52" s="263">
        <f>E52/Rekap!C16*100</f>
        <v>1.2842373036112804</v>
      </c>
      <c r="G52" s="287">
        <f>'[1]Non Personil'!$P$52</f>
        <v>14</v>
      </c>
      <c r="H52" s="325">
        <f>G52*D52</f>
        <v>8400000</v>
      </c>
      <c r="I52" s="263">
        <f>'[1]Non Personil'!$O$52</f>
        <v>0.07134651686729335</v>
      </c>
      <c r="J52" s="225">
        <v>7</v>
      </c>
      <c r="K52" s="225">
        <v>7</v>
      </c>
      <c r="L52" s="287">
        <f>+K52+J52</f>
        <v>14</v>
      </c>
      <c r="M52" s="325">
        <f>+J52*D52</f>
        <v>4200000</v>
      </c>
      <c r="N52" s="325">
        <f>+K52*D52</f>
        <v>4200000</v>
      </c>
      <c r="O52" s="325">
        <f>+N52+M52</f>
        <v>8400000</v>
      </c>
      <c r="P52" s="263">
        <f>O52/Rekap!C16*100</f>
        <v>0.07134651686729335</v>
      </c>
      <c r="Q52" s="287">
        <f>+G52+L52</f>
        <v>28</v>
      </c>
      <c r="R52" s="325">
        <f>+H52+O52</f>
        <v>16800000</v>
      </c>
      <c r="S52" s="263">
        <f>I52+P52</f>
        <v>0.1426930337345867</v>
      </c>
      <c r="T52" s="287">
        <f>+C52-Q52</f>
        <v>224</v>
      </c>
      <c r="U52" s="334">
        <f>+E52-R52</f>
        <v>134400000</v>
      </c>
    </row>
    <row r="53" spans="1:21" ht="15">
      <c r="A53" s="108"/>
      <c r="B53" s="109"/>
      <c r="C53" s="194"/>
      <c r="D53" s="320"/>
      <c r="E53" s="68"/>
      <c r="F53" s="267"/>
      <c r="G53" s="291"/>
      <c r="H53" s="68"/>
      <c r="I53" s="68"/>
      <c r="J53" s="119"/>
      <c r="K53" s="119"/>
      <c r="L53" s="291"/>
      <c r="M53" s="329"/>
      <c r="N53" s="329"/>
      <c r="O53" s="68"/>
      <c r="P53" s="267"/>
      <c r="Q53" s="291"/>
      <c r="R53" s="68"/>
      <c r="S53" s="68"/>
      <c r="T53" s="291"/>
      <c r="U53" s="335"/>
    </row>
    <row r="54" spans="1:21" s="138" customFormat="1" ht="18" customHeight="1" thickBot="1">
      <c r="A54" s="144"/>
      <c r="B54" s="145" t="s">
        <v>11</v>
      </c>
      <c r="C54" s="197"/>
      <c r="D54" s="323"/>
      <c r="E54" s="146">
        <f>SUM(E50:E53)</f>
        <v>331200000</v>
      </c>
      <c r="F54" s="270">
        <f>SUM(F50:F53)</f>
        <v>2.8130912364818523</v>
      </c>
      <c r="G54" s="293"/>
      <c r="H54" s="146">
        <f>SUM(H50:H53)</f>
        <v>18400000</v>
      </c>
      <c r="I54" s="270">
        <f>SUM(I50:I53)</f>
        <v>0.156282846471214</v>
      </c>
      <c r="J54" s="147"/>
      <c r="K54" s="147"/>
      <c r="L54" s="293"/>
      <c r="M54" s="332">
        <f aca="true" t="shared" si="5" ref="M54:U54">SUM(M50:M53)</f>
        <v>9200000</v>
      </c>
      <c r="N54" s="332">
        <f t="shared" si="5"/>
        <v>9200000</v>
      </c>
      <c r="O54" s="146">
        <f t="shared" si="5"/>
        <v>18400000</v>
      </c>
      <c r="P54" s="270">
        <f>SUM(P50:P52)</f>
        <v>0.156282846471214</v>
      </c>
      <c r="Q54" s="293"/>
      <c r="R54" s="146">
        <f t="shared" si="5"/>
        <v>36800000</v>
      </c>
      <c r="S54" s="270">
        <f t="shared" si="5"/>
        <v>0.312565692942428</v>
      </c>
      <c r="T54" s="293"/>
      <c r="U54" s="148">
        <f t="shared" si="5"/>
        <v>294400000</v>
      </c>
    </row>
    <row r="55" spans="1:21" ht="18" customHeight="1" thickTop="1">
      <c r="A55" s="95" t="s">
        <v>24</v>
      </c>
      <c r="B55" s="96" t="s">
        <v>45</v>
      </c>
      <c r="C55" s="191"/>
      <c r="D55" s="315"/>
      <c r="E55" s="63"/>
      <c r="F55" s="264"/>
      <c r="G55" s="288"/>
      <c r="H55" s="63"/>
      <c r="I55" s="63"/>
      <c r="J55" s="117"/>
      <c r="K55" s="117"/>
      <c r="L55" s="288"/>
      <c r="M55" s="326"/>
      <c r="N55" s="326"/>
      <c r="O55" s="63"/>
      <c r="P55" s="264"/>
      <c r="Q55" s="288"/>
      <c r="R55" s="63"/>
      <c r="S55" s="63"/>
      <c r="T55" s="288"/>
      <c r="U55" s="65"/>
    </row>
    <row r="56" spans="1:21" ht="18" customHeight="1">
      <c r="A56" s="221">
        <v>1</v>
      </c>
      <c r="B56" s="231" t="s">
        <v>91</v>
      </c>
      <c r="C56" s="223">
        <f>1*36</f>
        <v>36</v>
      </c>
      <c r="D56" s="316">
        <v>750000</v>
      </c>
      <c r="E56" s="325">
        <f>+D56*C56</f>
        <v>27000000</v>
      </c>
      <c r="F56" s="263">
        <f>E56/Rekap!C16*100</f>
        <v>0.22932808993058582</v>
      </c>
      <c r="G56" s="287">
        <f>'[1]Non Personil'!$P$56</f>
        <v>2</v>
      </c>
      <c r="H56" s="325">
        <f>G56*D56</f>
        <v>1500000</v>
      </c>
      <c r="I56" s="263">
        <f>'[1]Non Personil'!$O$56</f>
        <v>0.0127404494405881</v>
      </c>
      <c r="J56" s="225">
        <v>1</v>
      </c>
      <c r="K56" s="225">
        <v>1</v>
      </c>
      <c r="L56" s="287">
        <f>+K56+J56</f>
        <v>2</v>
      </c>
      <c r="M56" s="325">
        <f>+J56*D56</f>
        <v>750000</v>
      </c>
      <c r="N56" s="325">
        <f>+K56*D56</f>
        <v>750000</v>
      </c>
      <c r="O56" s="325">
        <f>+N56+M56</f>
        <v>1500000</v>
      </c>
      <c r="P56" s="263">
        <f>O56/Rekap!C16*100</f>
        <v>0.0127404494405881</v>
      </c>
      <c r="Q56" s="287">
        <f>+G56+L56</f>
        <v>4</v>
      </c>
      <c r="R56" s="325">
        <f>+H56+O56</f>
        <v>3000000</v>
      </c>
      <c r="S56" s="263">
        <f>I56+P56</f>
        <v>0.0254808988811762</v>
      </c>
      <c r="T56" s="287">
        <f>+C56-Q56</f>
        <v>32</v>
      </c>
      <c r="U56" s="334">
        <f>+E56-R56</f>
        <v>24000000</v>
      </c>
    </row>
    <row r="57" spans="1:21" ht="18" customHeight="1">
      <c r="A57" s="221">
        <v>2</v>
      </c>
      <c r="B57" s="231" t="s">
        <v>92</v>
      </c>
      <c r="C57" s="223">
        <f>7*36</f>
        <v>252</v>
      </c>
      <c r="D57" s="316">
        <v>300000</v>
      </c>
      <c r="E57" s="325">
        <f>+D57*C57</f>
        <v>75600000</v>
      </c>
      <c r="F57" s="263">
        <f>E57/Rekap!C16*100</f>
        <v>0.6421186518056402</v>
      </c>
      <c r="G57" s="287">
        <f>'[1]Non Personil'!$P$57</f>
        <v>14</v>
      </c>
      <c r="H57" s="325">
        <f>G57*D57</f>
        <v>4200000</v>
      </c>
      <c r="I57" s="263">
        <f>'[1]Non Personil'!$O$57</f>
        <v>0.035673258433646673</v>
      </c>
      <c r="J57" s="225">
        <v>7</v>
      </c>
      <c r="K57" s="225">
        <v>7</v>
      </c>
      <c r="L57" s="287">
        <f>+K57+J57</f>
        <v>14</v>
      </c>
      <c r="M57" s="325">
        <f>+J57*D57</f>
        <v>2100000</v>
      </c>
      <c r="N57" s="325">
        <f>+K57*D57</f>
        <v>2100000</v>
      </c>
      <c r="O57" s="325">
        <f>+N57+M57</f>
        <v>4200000</v>
      </c>
      <c r="P57" s="263">
        <f>O57/Rekap!C16*100</f>
        <v>0.035673258433646673</v>
      </c>
      <c r="Q57" s="287">
        <f>+G57+L57</f>
        <v>28</v>
      </c>
      <c r="R57" s="325">
        <f>+H57+O57</f>
        <v>8400000</v>
      </c>
      <c r="S57" s="263">
        <f>I57+P57</f>
        <v>0.07134651686729335</v>
      </c>
      <c r="T57" s="287">
        <f>+C57-Q57</f>
        <v>224</v>
      </c>
      <c r="U57" s="334">
        <f>+E57-R57</f>
        <v>67200000</v>
      </c>
    </row>
    <row r="58" spans="1:21" ht="18" customHeight="1">
      <c r="A58" s="108"/>
      <c r="B58" s="101"/>
      <c r="C58" s="194"/>
      <c r="D58" s="320"/>
      <c r="E58" s="68"/>
      <c r="F58" s="267"/>
      <c r="G58" s="291"/>
      <c r="H58" s="68"/>
      <c r="I58" s="68"/>
      <c r="J58" s="119"/>
      <c r="K58" s="119"/>
      <c r="L58" s="291"/>
      <c r="M58" s="329"/>
      <c r="N58" s="329"/>
      <c r="O58" s="68"/>
      <c r="P58" s="267"/>
      <c r="Q58" s="291"/>
      <c r="R58" s="68"/>
      <c r="S58" s="68"/>
      <c r="T58" s="291"/>
      <c r="U58" s="335"/>
    </row>
    <row r="59" spans="1:21" s="138" customFormat="1" ht="18" customHeight="1">
      <c r="A59" s="133"/>
      <c r="B59" s="134" t="s">
        <v>30</v>
      </c>
      <c r="C59" s="192"/>
      <c r="D59" s="317"/>
      <c r="E59" s="135">
        <f>SUM(E56:E58)</f>
        <v>102600000</v>
      </c>
      <c r="F59" s="265">
        <f>SUM(F56:F58)</f>
        <v>0.871446741736226</v>
      </c>
      <c r="G59" s="289"/>
      <c r="H59" s="135">
        <f>SUM(H56:H58)</f>
        <v>5700000</v>
      </c>
      <c r="I59" s="265">
        <f>SUM(I56:I58)</f>
        <v>0.048413707874234775</v>
      </c>
      <c r="J59" s="136"/>
      <c r="K59" s="136"/>
      <c r="L59" s="289"/>
      <c r="M59" s="327">
        <f aca="true" t="shared" si="6" ref="M59:U59">SUM(M56:M58)</f>
        <v>2850000</v>
      </c>
      <c r="N59" s="327">
        <f t="shared" si="6"/>
        <v>2850000</v>
      </c>
      <c r="O59" s="135">
        <f t="shared" si="6"/>
        <v>5700000</v>
      </c>
      <c r="P59" s="265">
        <f>SUM(P56:P57)</f>
        <v>0.048413707874234775</v>
      </c>
      <c r="Q59" s="289"/>
      <c r="R59" s="135">
        <f t="shared" si="6"/>
        <v>11400000</v>
      </c>
      <c r="S59" s="265">
        <f t="shared" si="6"/>
        <v>0.09682741574846955</v>
      </c>
      <c r="T59" s="289"/>
      <c r="U59" s="137">
        <f t="shared" si="6"/>
        <v>91200000</v>
      </c>
    </row>
    <row r="60" spans="1:21" ht="18" customHeight="1">
      <c r="A60" s="103" t="s">
        <v>25</v>
      </c>
      <c r="B60" s="104" t="s">
        <v>47</v>
      </c>
      <c r="C60" s="193"/>
      <c r="D60" s="318"/>
      <c r="E60" s="66"/>
      <c r="F60" s="266"/>
      <c r="G60" s="290"/>
      <c r="H60" s="66"/>
      <c r="I60" s="66"/>
      <c r="J60" s="118"/>
      <c r="K60" s="118"/>
      <c r="L60" s="290"/>
      <c r="M60" s="328"/>
      <c r="N60" s="328"/>
      <c r="O60" s="66"/>
      <c r="P60" s="266"/>
      <c r="Q60" s="290"/>
      <c r="R60" s="66"/>
      <c r="S60" s="66"/>
      <c r="T60" s="290"/>
      <c r="U60" s="67"/>
    </row>
    <row r="61" spans="1:21" ht="18" customHeight="1">
      <c r="A61" s="227">
        <v>1</v>
      </c>
      <c r="B61" s="231" t="s">
        <v>18</v>
      </c>
      <c r="C61" s="223"/>
      <c r="D61" s="316"/>
      <c r="E61" s="224"/>
      <c r="F61" s="263"/>
      <c r="G61" s="287"/>
      <c r="H61" s="325"/>
      <c r="I61" s="224"/>
      <c r="J61" s="225"/>
      <c r="K61" s="225"/>
      <c r="L61" s="287"/>
      <c r="M61" s="325"/>
      <c r="N61" s="325"/>
      <c r="O61" s="224"/>
      <c r="P61" s="263"/>
      <c r="Q61" s="287"/>
      <c r="R61" s="224"/>
      <c r="S61" s="224"/>
      <c r="T61" s="287"/>
      <c r="U61" s="334"/>
    </row>
    <row r="62" spans="1:21" ht="18" customHeight="1">
      <c r="A62" s="227"/>
      <c r="B62" s="231" t="s">
        <v>58</v>
      </c>
      <c r="C62" s="223">
        <f>36*2</f>
        <v>72</v>
      </c>
      <c r="D62" s="316">
        <v>700000</v>
      </c>
      <c r="E62" s="325">
        <f>+D62*C62</f>
        <v>50400000</v>
      </c>
      <c r="F62" s="263">
        <f>E62/Rekap!C16*100</f>
        <v>0.4280791012037601</v>
      </c>
      <c r="G62" s="287">
        <f>'[1]Non Personil'!$P$62</f>
        <v>4</v>
      </c>
      <c r="H62" s="325">
        <f>G62*D62</f>
        <v>2800000</v>
      </c>
      <c r="I62" s="263">
        <f>'[1]Non Personil'!$O$62</f>
        <v>0.023782172289097785</v>
      </c>
      <c r="J62" s="225">
        <v>2</v>
      </c>
      <c r="K62" s="225">
        <v>2</v>
      </c>
      <c r="L62" s="287">
        <f>+K62+J62</f>
        <v>4</v>
      </c>
      <c r="M62" s="325">
        <f>+J62*D62</f>
        <v>1400000</v>
      </c>
      <c r="N62" s="325">
        <f>+K62*D62</f>
        <v>1400000</v>
      </c>
      <c r="O62" s="325">
        <f>+N62+M62</f>
        <v>2800000</v>
      </c>
      <c r="P62" s="263">
        <f>O62/Rekap!C16*100</f>
        <v>0.023782172289097785</v>
      </c>
      <c r="Q62" s="287">
        <f>+G62+L62</f>
        <v>8</v>
      </c>
      <c r="R62" s="325">
        <f>+H62+O62</f>
        <v>5600000</v>
      </c>
      <c r="S62" s="263">
        <f>I62+P62</f>
        <v>0.04756434457819557</v>
      </c>
      <c r="T62" s="287">
        <f>+C62-Q62</f>
        <v>64</v>
      </c>
      <c r="U62" s="334">
        <f aca="true" t="shared" si="7" ref="U62:U67">+E62-R62</f>
        <v>44800000</v>
      </c>
    </row>
    <row r="63" spans="1:21" ht="18" customHeight="1">
      <c r="A63" s="227"/>
      <c r="B63" s="231" t="s">
        <v>59</v>
      </c>
      <c r="C63" s="223">
        <f>1*36</f>
        <v>36</v>
      </c>
      <c r="D63" s="316">
        <v>350000</v>
      </c>
      <c r="E63" s="325">
        <f>+D63*C63</f>
        <v>12600000</v>
      </c>
      <c r="F63" s="263">
        <f>E63/Rekap!C16*100</f>
        <v>0.10701977530094002</v>
      </c>
      <c r="G63" s="287">
        <f>'[1]Non Personil'!$P$63</f>
        <v>2</v>
      </c>
      <c r="H63" s="325">
        <f>G63*D63</f>
        <v>700000</v>
      </c>
      <c r="I63" s="263">
        <f>'[1]Non Personil'!$O$63</f>
        <v>0.005945543072274446</v>
      </c>
      <c r="J63" s="225">
        <v>1</v>
      </c>
      <c r="K63" s="225">
        <v>1</v>
      </c>
      <c r="L63" s="287">
        <f>+K63+J63</f>
        <v>2</v>
      </c>
      <c r="M63" s="325">
        <f>+J63*D63</f>
        <v>350000</v>
      </c>
      <c r="N63" s="325">
        <f>+K63*D63</f>
        <v>350000</v>
      </c>
      <c r="O63" s="325">
        <f>+N63+M63</f>
        <v>700000</v>
      </c>
      <c r="P63" s="263">
        <f>O63/Rekap!C16*100</f>
        <v>0.005945543072274446</v>
      </c>
      <c r="Q63" s="287">
        <f>+G63+L63</f>
        <v>4</v>
      </c>
      <c r="R63" s="325">
        <f>+H63+O63</f>
        <v>1400000</v>
      </c>
      <c r="S63" s="263">
        <f>I63+P63</f>
        <v>0.011891086144548892</v>
      </c>
      <c r="T63" s="287">
        <f>+C63-Q63</f>
        <v>32</v>
      </c>
      <c r="U63" s="334">
        <f t="shared" si="7"/>
        <v>11200000</v>
      </c>
    </row>
    <row r="64" spans="1:21" ht="18" customHeight="1">
      <c r="A64" s="227">
        <v>2</v>
      </c>
      <c r="B64" s="231" t="s">
        <v>23</v>
      </c>
      <c r="C64" s="223"/>
      <c r="D64" s="316"/>
      <c r="E64" s="325"/>
      <c r="F64" s="263"/>
      <c r="G64" s="287"/>
      <c r="H64" s="325"/>
      <c r="I64" s="224"/>
      <c r="J64" s="225"/>
      <c r="K64" s="225"/>
      <c r="L64" s="287"/>
      <c r="M64" s="325"/>
      <c r="N64" s="325"/>
      <c r="O64" s="325"/>
      <c r="P64" s="263"/>
      <c r="Q64" s="287"/>
      <c r="R64" s="325"/>
      <c r="S64" s="224"/>
      <c r="T64" s="287"/>
      <c r="U64" s="334"/>
    </row>
    <row r="65" spans="1:21" ht="18" customHeight="1">
      <c r="A65" s="227"/>
      <c r="B65" s="231" t="s">
        <v>60</v>
      </c>
      <c r="C65" s="223">
        <f>7*36*2</f>
        <v>504</v>
      </c>
      <c r="D65" s="316">
        <v>750000</v>
      </c>
      <c r="E65" s="325">
        <f>+D65*C65</f>
        <v>378000000</v>
      </c>
      <c r="F65" s="263">
        <f>E65/Rekap!C16*100</f>
        <v>3.210593259028201</v>
      </c>
      <c r="G65" s="287">
        <f>'[1]Non Personil'!$P$65</f>
        <v>14</v>
      </c>
      <c r="H65" s="325">
        <f>G65*D65</f>
        <v>10500000</v>
      </c>
      <c r="I65" s="263">
        <f>'[1]Non Personil'!$O$65</f>
        <v>0.08918314608411669</v>
      </c>
      <c r="J65" s="225">
        <v>7</v>
      </c>
      <c r="K65" s="225">
        <v>7</v>
      </c>
      <c r="L65" s="287">
        <f>+K65+J65</f>
        <v>14</v>
      </c>
      <c r="M65" s="325">
        <f>+J65*D65</f>
        <v>5250000</v>
      </c>
      <c r="N65" s="325">
        <f>+K65*D65</f>
        <v>5250000</v>
      </c>
      <c r="O65" s="325">
        <f>+N65+M65</f>
        <v>10500000</v>
      </c>
      <c r="P65" s="263">
        <f>O65/Rekap!C16*100</f>
        <v>0.08918314608411669</v>
      </c>
      <c r="Q65" s="287">
        <f>+G65+L65</f>
        <v>28</v>
      </c>
      <c r="R65" s="325">
        <f>+H65+O65</f>
        <v>21000000</v>
      </c>
      <c r="S65" s="263">
        <f>I65+P65</f>
        <v>0.17836629216823338</v>
      </c>
      <c r="T65" s="287">
        <f>+C65-Q65</f>
        <v>476</v>
      </c>
      <c r="U65" s="334">
        <f t="shared" si="7"/>
        <v>357000000</v>
      </c>
    </row>
    <row r="66" spans="1:21" ht="18" customHeight="1">
      <c r="A66" s="227"/>
      <c r="B66" s="231" t="s">
        <v>61</v>
      </c>
      <c r="C66" s="223">
        <f>1*7*36</f>
        <v>252</v>
      </c>
      <c r="D66" s="316">
        <f>+D63</f>
        <v>350000</v>
      </c>
      <c r="E66" s="325">
        <f>+D66*C66</f>
        <v>88200000</v>
      </c>
      <c r="F66" s="263">
        <f>E66/Rekap!C16*100</f>
        <v>0.7491384271065802</v>
      </c>
      <c r="G66" s="287">
        <f>'[1]Non Personil'!$P$66</f>
        <v>14</v>
      </c>
      <c r="H66" s="325">
        <f>G66*D66</f>
        <v>4900000</v>
      </c>
      <c r="I66" s="263">
        <f>'[1]Non Personil'!$O$66</f>
        <v>0.04161880150592113</v>
      </c>
      <c r="J66" s="225">
        <v>7</v>
      </c>
      <c r="K66" s="225">
        <v>7</v>
      </c>
      <c r="L66" s="287">
        <f>+K66+J66</f>
        <v>14</v>
      </c>
      <c r="M66" s="325">
        <f>+J66*D66</f>
        <v>2450000</v>
      </c>
      <c r="N66" s="325">
        <f>+K66*D66</f>
        <v>2450000</v>
      </c>
      <c r="O66" s="325">
        <f>+N66+M66</f>
        <v>4900000</v>
      </c>
      <c r="P66" s="263">
        <f>O66/Rekap!C16*100</f>
        <v>0.04161880150592113</v>
      </c>
      <c r="Q66" s="287">
        <f>+G66+L66</f>
        <v>28</v>
      </c>
      <c r="R66" s="325">
        <f>+H66+O66</f>
        <v>9800000</v>
      </c>
      <c r="S66" s="263">
        <f>I66+P66</f>
        <v>0.08323760301184226</v>
      </c>
      <c r="T66" s="287">
        <f>+C66-Q66</f>
        <v>224</v>
      </c>
      <c r="U66" s="334">
        <f t="shared" si="7"/>
        <v>78400000</v>
      </c>
    </row>
    <row r="67" spans="1:21" ht="18" customHeight="1">
      <c r="A67" s="227"/>
      <c r="B67" s="231" t="s">
        <v>98</v>
      </c>
      <c r="C67" s="223">
        <v>252</v>
      </c>
      <c r="D67" s="316">
        <v>200000</v>
      </c>
      <c r="E67" s="325">
        <f>+D67*C67</f>
        <v>50400000</v>
      </c>
      <c r="F67" s="263">
        <f>E67/Rekap!C16*100</f>
        <v>0.4280791012037601</v>
      </c>
      <c r="G67" s="287">
        <f>'[1]Non Personil'!$P$67</f>
        <v>14</v>
      </c>
      <c r="H67" s="325">
        <f>G67*D67</f>
        <v>2800000</v>
      </c>
      <c r="I67" s="263">
        <f>'[1]Non Personil'!$O$67</f>
        <v>0.023782172289097785</v>
      </c>
      <c r="J67" s="225">
        <v>7</v>
      </c>
      <c r="K67" s="225">
        <v>7</v>
      </c>
      <c r="L67" s="287">
        <f>+K67+J67</f>
        <v>14</v>
      </c>
      <c r="M67" s="325">
        <f>+J67*D67</f>
        <v>1400000</v>
      </c>
      <c r="N67" s="325">
        <f>+K67*D67</f>
        <v>1400000</v>
      </c>
      <c r="O67" s="325">
        <f>+N67+M67</f>
        <v>2800000</v>
      </c>
      <c r="P67" s="263">
        <f>O67/Rekap!C16*100</f>
        <v>0.023782172289097785</v>
      </c>
      <c r="Q67" s="287">
        <f>+G67+L67</f>
        <v>28</v>
      </c>
      <c r="R67" s="325">
        <f>+H67+O67</f>
        <v>5600000</v>
      </c>
      <c r="S67" s="263">
        <f>I67+P67</f>
        <v>0.04756434457819557</v>
      </c>
      <c r="T67" s="287">
        <f>+C67-Q67</f>
        <v>224</v>
      </c>
      <c r="U67" s="334">
        <f t="shared" si="7"/>
        <v>44800000</v>
      </c>
    </row>
    <row r="68" spans="1:21" ht="18" customHeight="1">
      <c r="A68" s="100"/>
      <c r="B68" s="101"/>
      <c r="C68" s="194"/>
      <c r="D68" s="320"/>
      <c r="E68" s="68"/>
      <c r="F68" s="267"/>
      <c r="G68" s="291"/>
      <c r="H68" s="68"/>
      <c r="I68" s="68"/>
      <c r="J68" s="119"/>
      <c r="K68" s="119"/>
      <c r="L68" s="291"/>
      <c r="M68" s="329"/>
      <c r="N68" s="329"/>
      <c r="O68" s="68"/>
      <c r="P68" s="267"/>
      <c r="Q68" s="291"/>
      <c r="R68" s="68"/>
      <c r="S68" s="68"/>
      <c r="T68" s="291"/>
      <c r="U68" s="69"/>
    </row>
    <row r="69" spans="1:21" s="138" customFormat="1" ht="18" customHeight="1">
      <c r="A69" s="133"/>
      <c r="B69" s="134" t="s">
        <v>27</v>
      </c>
      <c r="C69" s="192"/>
      <c r="D69" s="317"/>
      <c r="E69" s="135">
        <f>SUM(E62:E67)</f>
        <v>579600000</v>
      </c>
      <c r="F69" s="265">
        <f>SUM(F62:F67)</f>
        <v>4.9229096638432415</v>
      </c>
      <c r="G69" s="289"/>
      <c r="H69" s="135">
        <f aca="true" t="shared" si="8" ref="H69:U69">SUM(H62:H67)</f>
        <v>21700000</v>
      </c>
      <c r="I69" s="265">
        <f>SUM(I62:I67)</f>
        <v>0.18431183524050784</v>
      </c>
      <c r="J69" s="136"/>
      <c r="K69" s="136"/>
      <c r="L69" s="289"/>
      <c r="M69" s="327">
        <f t="shared" si="8"/>
        <v>10850000</v>
      </c>
      <c r="N69" s="327">
        <f t="shared" si="8"/>
        <v>10850000</v>
      </c>
      <c r="O69" s="135">
        <f t="shared" si="8"/>
        <v>21700000</v>
      </c>
      <c r="P69" s="265">
        <f>SUM(P62:P67)</f>
        <v>0.18431183524050784</v>
      </c>
      <c r="Q69" s="289"/>
      <c r="R69" s="135">
        <f t="shared" si="8"/>
        <v>43400000</v>
      </c>
      <c r="S69" s="265">
        <f t="shared" si="8"/>
        <v>0.3686236704810157</v>
      </c>
      <c r="T69" s="289"/>
      <c r="U69" s="137">
        <f t="shared" si="8"/>
        <v>536200000</v>
      </c>
    </row>
    <row r="70" spans="1:21" ht="18" customHeight="1">
      <c r="A70" s="103" t="s">
        <v>26</v>
      </c>
      <c r="B70" s="104" t="s">
        <v>46</v>
      </c>
      <c r="C70" s="193"/>
      <c r="D70" s="318"/>
      <c r="E70" s="66"/>
      <c r="F70" s="266"/>
      <c r="G70" s="290"/>
      <c r="H70" s="66"/>
      <c r="I70" s="66"/>
      <c r="J70" s="118"/>
      <c r="K70" s="118"/>
      <c r="L70" s="290"/>
      <c r="M70" s="328"/>
      <c r="N70" s="328"/>
      <c r="O70" s="66"/>
      <c r="P70" s="266"/>
      <c r="Q70" s="290"/>
      <c r="R70" s="66"/>
      <c r="S70" s="66"/>
      <c r="T70" s="290"/>
      <c r="U70" s="67"/>
    </row>
    <row r="71" spans="1:21" ht="18" customHeight="1">
      <c r="A71" s="227">
        <v>1</v>
      </c>
      <c r="B71" s="231" t="s">
        <v>18</v>
      </c>
      <c r="C71" s="223"/>
      <c r="D71" s="316"/>
      <c r="E71" s="224"/>
      <c r="F71" s="263"/>
      <c r="G71" s="287"/>
      <c r="H71" s="224"/>
      <c r="I71" s="224"/>
      <c r="J71" s="225"/>
      <c r="K71" s="225"/>
      <c r="L71" s="287"/>
      <c r="M71" s="325"/>
      <c r="N71" s="325"/>
      <c r="O71" s="224"/>
      <c r="P71" s="263"/>
      <c r="Q71" s="287"/>
      <c r="R71" s="224"/>
      <c r="S71" s="224"/>
      <c r="T71" s="287"/>
      <c r="U71" s="226"/>
    </row>
    <row r="72" spans="1:21" ht="18" customHeight="1">
      <c r="A72" s="227"/>
      <c r="B72" s="231" t="s">
        <v>37</v>
      </c>
      <c r="C72" s="223">
        <v>36</v>
      </c>
      <c r="D72" s="316">
        <v>400000</v>
      </c>
      <c r="E72" s="325">
        <f>+D72*C72</f>
        <v>14400000</v>
      </c>
      <c r="F72" s="263">
        <f>E72/Rekap!C16*100</f>
        <v>0.12230831462964577</v>
      </c>
      <c r="G72" s="287">
        <f>'[1]Non Personil'!$P$72</f>
        <v>2</v>
      </c>
      <c r="H72" s="325">
        <f>G72*D72</f>
        <v>800000</v>
      </c>
      <c r="I72" s="263">
        <f>'[1]Non Personil'!$O$72</f>
        <v>0.006794906368313653</v>
      </c>
      <c r="J72" s="225">
        <v>1</v>
      </c>
      <c r="K72" s="225">
        <v>1</v>
      </c>
      <c r="L72" s="287">
        <f>+K72+J72</f>
        <v>2</v>
      </c>
      <c r="M72" s="325">
        <f>+J72*D72</f>
        <v>400000</v>
      </c>
      <c r="N72" s="325">
        <f>+K72*D72</f>
        <v>400000</v>
      </c>
      <c r="O72" s="325">
        <f>+N72+M72</f>
        <v>800000</v>
      </c>
      <c r="P72" s="263">
        <f>O72/Rekap!C16*100</f>
        <v>0.006794906368313653</v>
      </c>
      <c r="Q72" s="287">
        <f>+G72+L72</f>
        <v>4</v>
      </c>
      <c r="R72" s="325">
        <f>+H72+O72</f>
        <v>1600000</v>
      </c>
      <c r="S72" s="263">
        <f>I72+P72</f>
        <v>0.013589812736627306</v>
      </c>
      <c r="T72" s="287">
        <f>+C72-Q72</f>
        <v>32</v>
      </c>
      <c r="U72" s="334">
        <f>+E72-R72</f>
        <v>12800000</v>
      </c>
    </row>
    <row r="73" spans="1:21" ht="18" customHeight="1">
      <c r="A73" s="227"/>
      <c r="B73" s="231" t="s">
        <v>38</v>
      </c>
      <c r="C73" s="223">
        <f>+C72</f>
        <v>36</v>
      </c>
      <c r="D73" s="316">
        <v>400000</v>
      </c>
      <c r="E73" s="325">
        <f>+D73*C73</f>
        <v>14400000</v>
      </c>
      <c r="F73" s="263">
        <f>E73/Rekap!C16*100</f>
        <v>0.12230831462964577</v>
      </c>
      <c r="G73" s="287">
        <f>'[1]Non Personil'!$P$73</f>
        <v>2</v>
      </c>
      <c r="H73" s="325">
        <f>G73*D73</f>
        <v>800000</v>
      </c>
      <c r="I73" s="263">
        <f>'[1]Non Personil'!$O$73</f>
        <v>0.006794906368313653</v>
      </c>
      <c r="J73" s="225">
        <v>1</v>
      </c>
      <c r="K73" s="225">
        <v>1</v>
      </c>
      <c r="L73" s="287">
        <f>+K73+J73</f>
        <v>2</v>
      </c>
      <c r="M73" s="325">
        <f>+J73*D73</f>
        <v>400000</v>
      </c>
      <c r="N73" s="325">
        <f>+K73*D73</f>
        <v>400000</v>
      </c>
      <c r="O73" s="325">
        <f>+N73+M73</f>
        <v>800000</v>
      </c>
      <c r="P73" s="263">
        <f>O73/Rekap!C16*100</f>
        <v>0.006794906368313653</v>
      </c>
      <c r="Q73" s="287">
        <f>+G73+L73</f>
        <v>4</v>
      </c>
      <c r="R73" s="325">
        <f>+H73+O73</f>
        <v>1600000</v>
      </c>
      <c r="S73" s="263">
        <f>I73+P73</f>
        <v>0.013589812736627306</v>
      </c>
      <c r="T73" s="287">
        <f>+C73-Q73</f>
        <v>32</v>
      </c>
      <c r="U73" s="334">
        <f>+E73-R73</f>
        <v>12800000</v>
      </c>
    </row>
    <row r="74" spans="1:21" ht="18" customHeight="1">
      <c r="A74" s="227">
        <v>2</v>
      </c>
      <c r="B74" s="231" t="s">
        <v>23</v>
      </c>
      <c r="C74" s="223"/>
      <c r="D74" s="316"/>
      <c r="E74" s="325"/>
      <c r="F74" s="263"/>
      <c r="G74" s="287"/>
      <c r="H74" s="325"/>
      <c r="I74" s="224"/>
      <c r="J74" s="225"/>
      <c r="K74" s="225"/>
      <c r="L74" s="287"/>
      <c r="M74" s="325"/>
      <c r="N74" s="325"/>
      <c r="O74" s="325"/>
      <c r="P74" s="263"/>
      <c r="Q74" s="287"/>
      <c r="R74" s="325"/>
      <c r="S74" s="224"/>
      <c r="T74" s="287"/>
      <c r="U74" s="334"/>
    </row>
    <row r="75" spans="1:21" ht="18" customHeight="1">
      <c r="A75" s="227"/>
      <c r="B75" s="231" t="s">
        <v>37</v>
      </c>
      <c r="C75" s="223">
        <f>7*36</f>
        <v>252</v>
      </c>
      <c r="D75" s="316">
        <v>400000</v>
      </c>
      <c r="E75" s="325">
        <f>+D75*C75</f>
        <v>100800000</v>
      </c>
      <c r="F75" s="263">
        <f>E75/Rekap!C16*100</f>
        <v>0.8561582024075202</v>
      </c>
      <c r="G75" s="287">
        <f>'[1]Non Personil'!$P$75</f>
        <v>14</v>
      </c>
      <c r="H75" s="325">
        <f>G75*D75</f>
        <v>5600000</v>
      </c>
      <c r="I75" s="263">
        <f>'[1]Non Personil'!$O$75</f>
        <v>0.04756434457819557</v>
      </c>
      <c r="J75" s="225">
        <v>7</v>
      </c>
      <c r="K75" s="225">
        <v>7</v>
      </c>
      <c r="L75" s="287">
        <f>+K75+J75</f>
        <v>14</v>
      </c>
      <c r="M75" s="325">
        <f>+J75*D75</f>
        <v>2800000</v>
      </c>
      <c r="N75" s="325">
        <f>+K75*D75</f>
        <v>2800000</v>
      </c>
      <c r="O75" s="325">
        <f>+N75+M75</f>
        <v>5600000</v>
      </c>
      <c r="P75" s="263">
        <f>O75/Rekap!C16*100</f>
        <v>0.04756434457819557</v>
      </c>
      <c r="Q75" s="287">
        <f>+G75+L75</f>
        <v>28</v>
      </c>
      <c r="R75" s="325">
        <f>+H75+O75</f>
        <v>11200000</v>
      </c>
      <c r="S75" s="263">
        <f>I75+P75</f>
        <v>0.09512868915639114</v>
      </c>
      <c r="T75" s="287">
        <f>+C75-Q75</f>
        <v>224</v>
      </c>
      <c r="U75" s="334">
        <f>+E75-R75</f>
        <v>89600000</v>
      </c>
    </row>
    <row r="76" spans="1:21" ht="18" customHeight="1">
      <c r="A76" s="227"/>
      <c r="B76" s="231" t="s">
        <v>38</v>
      </c>
      <c r="C76" s="223">
        <f>7*36</f>
        <v>252</v>
      </c>
      <c r="D76" s="316">
        <v>400000</v>
      </c>
      <c r="E76" s="325">
        <f>+D76*C76</f>
        <v>100800000</v>
      </c>
      <c r="F76" s="263">
        <f>E76/Rekap!C16*100</f>
        <v>0.8561582024075202</v>
      </c>
      <c r="G76" s="287">
        <f>'[1]Non Personil'!$P$76</f>
        <v>14</v>
      </c>
      <c r="H76" s="325">
        <f>G76*D76</f>
        <v>5600000</v>
      </c>
      <c r="I76" s="263">
        <f>'[1]Non Personil'!$O$76</f>
        <v>0.04756434457819557</v>
      </c>
      <c r="J76" s="225">
        <v>7</v>
      </c>
      <c r="K76" s="225">
        <v>7</v>
      </c>
      <c r="L76" s="287">
        <f>+K76+J76</f>
        <v>14</v>
      </c>
      <c r="M76" s="325">
        <f>+J76*D76</f>
        <v>2800000</v>
      </c>
      <c r="N76" s="325">
        <f>+K76*D76</f>
        <v>2800000</v>
      </c>
      <c r="O76" s="325">
        <f>+N76+M76</f>
        <v>5600000</v>
      </c>
      <c r="P76" s="263">
        <f>O76/Rekap!C16*100</f>
        <v>0.04756434457819557</v>
      </c>
      <c r="Q76" s="287">
        <f>+G76+L76</f>
        <v>28</v>
      </c>
      <c r="R76" s="325">
        <f>+H76+O76</f>
        <v>11200000</v>
      </c>
      <c r="S76" s="263">
        <f>I76+P76</f>
        <v>0.09512868915639114</v>
      </c>
      <c r="T76" s="287">
        <f>+C76-Q76</f>
        <v>224</v>
      </c>
      <c r="U76" s="334">
        <f>+E76-R76</f>
        <v>89600000</v>
      </c>
    </row>
    <row r="77" spans="1:21" ht="18" customHeight="1">
      <c r="A77" s="227"/>
      <c r="B77" s="231" t="s">
        <v>152</v>
      </c>
      <c r="C77" s="223">
        <f>7*12</f>
        <v>84</v>
      </c>
      <c r="D77" s="316">
        <v>500000</v>
      </c>
      <c r="E77" s="325">
        <f>+D77*C77</f>
        <v>42000000</v>
      </c>
      <c r="F77" s="263">
        <f>E77/Rekap!C16*100</f>
        <v>0.35673258433646676</v>
      </c>
      <c r="G77" s="287">
        <f>'[1]Non Personil'!$P$77</f>
        <v>0</v>
      </c>
      <c r="H77" s="325">
        <f>+G77*E77</f>
        <v>0</v>
      </c>
      <c r="I77" s="263">
        <f>'[1]Non Personil'!$O$77</f>
        <v>0</v>
      </c>
      <c r="J77" s="225">
        <v>0</v>
      </c>
      <c r="K77" s="225">
        <v>0</v>
      </c>
      <c r="L77" s="287">
        <f>+K77+J77</f>
        <v>0</v>
      </c>
      <c r="M77" s="325">
        <f>+J77*D77</f>
        <v>0</v>
      </c>
      <c r="N77" s="325">
        <f>+K77*D77</f>
        <v>0</v>
      </c>
      <c r="O77" s="325">
        <f>+N77+M77</f>
        <v>0</v>
      </c>
      <c r="P77" s="263">
        <f>O77/Rekap!C16*100</f>
        <v>0</v>
      </c>
      <c r="Q77" s="287">
        <f>+G77+L77</f>
        <v>0</v>
      </c>
      <c r="R77" s="325">
        <f>+H77+O77</f>
        <v>0</v>
      </c>
      <c r="S77" s="263">
        <f>I77+P77</f>
        <v>0</v>
      </c>
      <c r="T77" s="287">
        <f>+C77-Q77</f>
        <v>84</v>
      </c>
      <c r="U77" s="334">
        <f>+E77-R77</f>
        <v>42000000</v>
      </c>
    </row>
    <row r="78" spans="1:21" ht="18" customHeight="1">
      <c r="A78" s="100"/>
      <c r="B78" s="101"/>
      <c r="C78" s="194"/>
      <c r="D78" s="320"/>
      <c r="E78" s="68"/>
      <c r="F78" s="267"/>
      <c r="G78" s="291"/>
      <c r="H78" s="68"/>
      <c r="I78" s="68"/>
      <c r="J78" s="119"/>
      <c r="K78" s="119"/>
      <c r="L78" s="291"/>
      <c r="M78" s="329"/>
      <c r="N78" s="329"/>
      <c r="O78" s="68"/>
      <c r="P78" s="267"/>
      <c r="Q78" s="291"/>
      <c r="R78" s="68"/>
      <c r="S78" s="68"/>
      <c r="T78" s="291"/>
      <c r="U78" s="69"/>
    </row>
    <row r="79" spans="1:21" s="138" customFormat="1" ht="18" customHeight="1">
      <c r="A79" s="133"/>
      <c r="B79" s="134" t="s">
        <v>28</v>
      </c>
      <c r="C79" s="192"/>
      <c r="D79" s="317"/>
      <c r="E79" s="135">
        <f>SUM(E72:E78)</f>
        <v>272400000</v>
      </c>
      <c r="F79" s="265">
        <f>SUM(F72:F78)</f>
        <v>2.313665618410799</v>
      </c>
      <c r="G79" s="289"/>
      <c r="H79" s="135">
        <f>SUM(H72:H78)</f>
        <v>12800000</v>
      </c>
      <c r="I79" s="265">
        <f>SUM(I72:I78)</f>
        <v>0.10871850189301845</v>
      </c>
      <c r="J79" s="136"/>
      <c r="K79" s="136"/>
      <c r="L79" s="289"/>
      <c r="M79" s="327">
        <f>SUM(M72:M78)</f>
        <v>6400000</v>
      </c>
      <c r="N79" s="327">
        <f>SUM(N72:N78)</f>
        <v>6400000</v>
      </c>
      <c r="O79" s="135">
        <f>SUM(O72:O78)</f>
        <v>12800000</v>
      </c>
      <c r="P79" s="265">
        <f>SUM(P72:P78)</f>
        <v>0.10871850189301845</v>
      </c>
      <c r="Q79" s="289"/>
      <c r="R79" s="135">
        <f>SUM(R72:R78)</f>
        <v>25600000</v>
      </c>
      <c r="S79" s="265">
        <f>SUM(S72:S78)</f>
        <v>0.2174370037860369</v>
      </c>
      <c r="T79" s="289"/>
      <c r="U79" s="137">
        <f>SUM(U72:U78)</f>
        <v>246800000</v>
      </c>
    </row>
    <row r="80" spans="1:21" ht="18" customHeight="1">
      <c r="A80" s="110" t="s">
        <v>29</v>
      </c>
      <c r="B80" s="66" t="s">
        <v>44</v>
      </c>
      <c r="C80" s="193" t="s">
        <v>55</v>
      </c>
      <c r="D80" s="318"/>
      <c r="E80" s="66"/>
      <c r="F80" s="266"/>
      <c r="G80" s="290"/>
      <c r="H80" s="66"/>
      <c r="I80" s="66"/>
      <c r="J80" s="118"/>
      <c r="K80" s="118"/>
      <c r="L80" s="290"/>
      <c r="M80" s="328"/>
      <c r="N80" s="328"/>
      <c r="O80" s="66"/>
      <c r="P80" s="266"/>
      <c r="Q80" s="290"/>
      <c r="R80" s="66"/>
      <c r="S80" s="66"/>
      <c r="T80" s="290"/>
      <c r="U80" s="67"/>
    </row>
    <row r="81" spans="1:21" ht="18" customHeight="1">
      <c r="A81" s="233">
        <v>1</v>
      </c>
      <c r="B81" s="229" t="s">
        <v>62</v>
      </c>
      <c r="C81" s="223">
        <v>15</v>
      </c>
      <c r="D81" s="316">
        <v>50000</v>
      </c>
      <c r="E81" s="325">
        <f aca="true" t="shared" si="9" ref="E81:E90">+D81*C81</f>
        <v>750000</v>
      </c>
      <c r="F81" s="263">
        <f>E81/Rekap!C16*100</f>
        <v>0.00637022472029405</v>
      </c>
      <c r="G81" s="287">
        <f>'[1]Non Personil'!$P$81</f>
        <v>0</v>
      </c>
      <c r="H81" s="325">
        <f aca="true" t="shared" si="10" ref="H81:H90">G81*D81</f>
        <v>0</v>
      </c>
      <c r="I81" s="263">
        <f>'[1]Non Personil'!$O$81</f>
        <v>0</v>
      </c>
      <c r="J81" s="225">
        <v>15</v>
      </c>
      <c r="K81" s="225">
        <v>0</v>
      </c>
      <c r="L81" s="287">
        <f aca="true" t="shared" si="11" ref="L81:L90">+K81+J81</f>
        <v>15</v>
      </c>
      <c r="M81" s="325">
        <f aca="true" t="shared" si="12" ref="M81:M90">+J81*D81</f>
        <v>750000</v>
      </c>
      <c r="N81" s="325">
        <f aca="true" t="shared" si="13" ref="N81:N90">+K81*D81</f>
        <v>0</v>
      </c>
      <c r="O81" s="325">
        <f aca="true" t="shared" si="14" ref="O81:O90">+N81+M81</f>
        <v>750000</v>
      </c>
      <c r="P81" s="263">
        <f>O81/Rekap!C16*100</f>
        <v>0.00637022472029405</v>
      </c>
      <c r="Q81" s="287">
        <f aca="true" t="shared" si="15" ref="Q81:Q90">+G81+L81</f>
        <v>15</v>
      </c>
      <c r="R81" s="325">
        <f aca="true" t="shared" si="16" ref="R81:R90">+H81+O81</f>
        <v>750000</v>
      </c>
      <c r="S81" s="263">
        <f aca="true" t="shared" si="17" ref="S81:S90">I81+P81</f>
        <v>0.00637022472029405</v>
      </c>
      <c r="T81" s="287">
        <f aca="true" t="shared" si="18" ref="T81:T87">+C81-Q81</f>
        <v>0</v>
      </c>
      <c r="U81" s="334">
        <f aca="true" t="shared" si="19" ref="U81:U90">+E81-R81</f>
        <v>0</v>
      </c>
    </row>
    <row r="82" spans="1:21" ht="18" customHeight="1">
      <c r="A82" s="233">
        <f>+A81+1</f>
        <v>2</v>
      </c>
      <c r="B82" s="224" t="s">
        <v>63</v>
      </c>
      <c r="C82" s="223">
        <v>540</v>
      </c>
      <c r="D82" s="316">
        <v>50000</v>
      </c>
      <c r="E82" s="325">
        <f t="shared" si="9"/>
        <v>27000000</v>
      </c>
      <c r="F82" s="263">
        <f>E82/Rekap!C16*100</f>
        <v>0.22932808993058582</v>
      </c>
      <c r="G82" s="287">
        <f>'[1]Non Personil'!$P$82</f>
        <v>0</v>
      </c>
      <c r="H82" s="325">
        <f t="shared" si="10"/>
        <v>0</v>
      </c>
      <c r="I82" s="263">
        <f>'[1]Non Personil'!$O$82</f>
        <v>0</v>
      </c>
      <c r="J82" s="225">
        <v>45</v>
      </c>
      <c r="K82" s="225">
        <v>15</v>
      </c>
      <c r="L82" s="287">
        <f t="shared" si="11"/>
        <v>60</v>
      </c>
      <c r="M82" s="325">
        <f t="shared" si="12"/>
        <v>2250000</v>
      </c>
      <c r="N82" s="325">
        <f t="shared" si="13"/>
        <v>750000</v>
      </c>
      <c r="O82" s="325">
        <f t="shared" si="14"/>
        <v>3000000</v>
      </c>
      <c r="P82" s="263">
        <f>O82/Rekap!C16*100</f>
        <v>0.0254808988811762</v>
      </c>
      <c r="Q82" s="287">
        <f t="shared" si="15"/>
        <v>60</v>
      </c>
      <c r="R82" s="325">
        <f t="shared" si="16"/>
        <v>3000000</v>
      </c>
      <c r="S82" s="263">
        <f t="shared" si="17"/>
        <v>0.0254808988811762</v>
      </c>
      <c r="T82" s="287">
        <f t="shared" si="18"/>
        <v>480</v>
      </c>
      <c r="U82" s="334">
        <f t="shared" si="19"/>
        <v>24000000</v>
      </c>
    </row>
    <row r="83" spans="1:21" ht="18" customHeight="1">
      <c r="A83" s="233">
        <f aca="true" t="shared" si="20" ref="A83:A90">+A82+1</f>
        <v>3</v>
      </c>
      <c r="B83" s="224" t="s">
        <v>64</v>
      </c>
      <c r="C83" s="223">
        <v>180</v>
      </c>
      <c r="D83" s="316">
        <v>50000</v>
      </c>
      <c r="E83" s="325">
        <f t="shared" si="9"/>
        <v>9000000</v>
      </c>
      <c r="F83" s="263">
        <f>E83/Rekap!C16*100</f>
        <v>0.0764426966435286</v>
      </c>
      <c r="G83" s="287">
        <f>'[1]Non Personil'!$P$83</f>
        <v>0</v>
      </c>
      <c r="H83" s="325">
        <f t="shared" si="10"/>
        <v>0</v>
      </c>
      <c r="I83" s="263">
        <f>'[1]Non Personil'!$O$83</f>
        <v>0</v>
      </c>
      <c r="J83" s="225">
        <v>0</v>
      </c>
      <c r="K83" s="225">
        <v>0</v>
      </c>
      <c r="L83" s="287">
        <f t="shared" si="11"/>
        <v>0</v>
      </c>
      <c r="M83" s="325">
        <f t="shared" si="12"/>
        <v>0</v>
      </c>
      <c r="N83" s="325">
        <f t="shared" si="13"/>
        <v>0</v>
      </c>
      <c r="O83" s="325">
        <f t="shared" si="14"/>
        <v>0</v>
      </c>
      <c r="P83" s="263">
        <f>O83/Rekap!C16*100</f>
        <v>0</v>
      </c>
      <c r="Q83" s="287">
        <f t="shared" si="15"/>
        <v>0</v>
      </c>
      <c r="R83" s="325">
        <f t="shared" si="16"/>
        <v>0</v>
      </c>
      <c r="S83" s="263">
        <f t="shared" si="17"/>
        <v>0</v>
      </c>
      <c r="T83" s="287">
        <f t="shared" si="18"/>
        <v>180</v>
      </c>
      <c r="U83" s="334">
        <f t="shared" si="19"/>
        <v>9000000</v>
      </c>
    </row>
    <row r="84" spans="1:21" ht="18" customHeight="1">
      <c r="A84" s="233">
        <f t="shared" si="20"/>
        <v>4</v>
      </c>
      <c r="B84" s="224" t="s">
        <v>65</v>
      </c>
      <c r="C84" s="223">
        <v>45</v>
      </c>
      <c r="D84" s="316">
        <v>75000</v>
      </c>
      <c r="E84" s="325">
        <f t="shared" si="9"/>
        <v>3375000</v>
      </c>
      <c r="F84" s="263">
        <f>E84/Rekap!C16*100</f>
        <v>0.028666011241323227</v>
      </c>
      <c r="G84" s="287">
        <f>'[1]Non Personil'!$P$84</f>
        <v>0</v>
      </c>
      <c r="H84" s="325">
        <f t="shared" si="10"/>
        <v>0</v>
      </c>
      <c r="I84" s="263">
        <f>'[1]Non Personil'!$O$84</f>
        <v>0</v>
      </c>
      <c r="J84" s="225">
        <v>0</v>
      </c>
      <c r="K84" s="225">
        <v>0</v>
      </c>
      <c r="L84" s="287">
        <f t="shared" si="11"/>
        <v>0</v>
      </c>
      <c r="M84" s="325">
        <f t="shared" si="12"/>
        <v>0</v>
      </c>
      <c r="N84" s="325">
        <f t="shared" si="13"/>
        <v>0</v>
      </c>
      <c r="O84" s="325">
        <f t="shared" si="14"/>
        <v>0</v>
      </c>
      <c r="P84" s="263">
        <f>O84/Rekap!C16*100</f>
        <v>0</v>
      </c>
      <c r="Q84" s="287">
        <f t="shared" si="15"/>
        <v>0</v>
      </c>
      <c r="R84" s="325">
        <f t="shared" si="16"/>
        <v>0</v>
      </c>
      <c r="S84" s="263">
        <f t="shared" si="17"/>
        <v>0</v>
      </c>
      <c r="T84" s="287">
        <f t="shared" si="18"/>
        <v>45</v>
      </c>
      <c r="U84" s="334">
        <f t="shared" si="19"/>
        <v>3375000</v>
      </c>
    </row>
    <row r="85" spans="1:21" ht="18" customHeight="1">
      <c r="A85" s="233">
        <f t="shared" si="20"/>
        <v>5</v>
      </c>
      <c r="B85" s="224" t="s">
        <v>66</v>
      </c>
      <c r="C85" s="223">
        <v>45</v>
      </c>
      <c r="D85" s="316">
        <v>0</v>
      </c>
      <c r="E85" s="325">
        <f t="shared" si="9"/>
        <v>0</v>
      </c>
      <c r="F85" s="263">
        <f>E85/Rekap!C16*100</f>
        <v>0</v>
      </c>
      <c r="G85" s="287">
        <f>'[1]Non Personil'!$P$85</f>
        <v>0</v>
      </c>
      <c r="H85" s="325">
        <f t="shared" si="10"/>
        <v>0</v>
      </c>
      <c r="I85" s="263">
        <f>'[1]Non Personil'!$O$85</f>
        <v>0</v>
      </c>
      <c r="J85" s="225">
        <v>0</v>
      </c>
      <c r="K85" s="225">
        <v>0</v>
      </c>
      <c r="L85" s="287">
        <f t="shared" si="11"/>
        <v>0</v>
      </c>
      <c r="M85" s="325">
        <f t="shared" si="12"/>
        <v>0</v>
      </c>
      <c r="N85" s="325">
        <f t="shared" si="13"/>
        <v>0</v>
      </c>
      <c r="O85" s="325">
        <f t="shared" si="14"/>
        <v>0</v>
      </c>
      <c r="P85" s="263">
        <f>O85/Rekap!C16*100</f>
        <v>0</v>
      </c>
      <c r="Q85" s="287">
        <f t="shared" si="15"/>
        <v>0</v>
      </c>
      <c r="R85" s="325">
        <f t="shared" si="16"/>
        <v>0</v>
      </c>
      <c r="S85" s="263">
        <f t="shared" si="17"/>
        <v>0</v>
      </c>
      <c r="T85" s="287">
        <f t="shared" si="18"/>
        <v>45</v>
      </c>
      <c r="U85" s="334">
        <f t="shared" si="19"/>
        <v>0</v>
      </c>
    </row>
    <row r="86" spans="1:21" ht="18" customHeight="1">
      <c r="A86" s="233">
        <f t="shared" si="20"/>
        <v>6</v>
      </c>
      <c r="B86" s="224" t="s">
        <v>89</v>
      </c>
      <c r="C86" s="223">
        <v>45</v>
      </c>
      <c r="D86" s="316">
        <v>0</v>
      </c>
      <c r="E86" s="325">
        <f t="shared" si="9"/>
        <v>0</v>
      </c>
      <c r="F86" s="263">
        <f>E86/Rekap!C16*100</f>
        <v>0</v>
      </c>
      <c r="G86" s="287">
        <f>'[1]Non Personil'!$P$86</f>
        <v>0</v>
      </c>
      <c r="H86" s="325">
        <f t="shared" si="10"/>
        <v>0</v>
      </c>
      <c r="I86" s="263">
        <f>'[1]Non Personil'!$O$86</f>
        <v>0</v>
      </c>
      <c r="J86" s="225">
        <v>0</v>
      </c>
      <c r="K86" s="225">
        <v>0</v>
      </c>
      <c r="L86" s="287">
        <f t="shared" si="11"/>
        <v>0</v>
      </c>
      <c r="M86" s="325">
        <f t="shared" si="12"/>
        <v>0</v>
      </c>
      <c r="N86" s="325">
        <f t="shared" si="13"/>
        <v>0</v>
      </c>
      <c r="O86" s="325">
        <f t="shared" si="14"/>
        <v>0</v>
      </c>
      <c r="P86" s="263">
        <f>O86/Rekap!C16*100</f>
        <v>0</v>
      </c>
      <c r="Q86" s="287">
        <f t="shared" si="15"/>
        <v>0</v>
      </c>
      <c r="R86" s="325">
        <f t="shared" si="16"/>
        <v>0</v>
      </c>
      <c r="S86" s="263">
        <f t="shared" si="17"/>
        <v>0</v>
      </c>
      <c r="T86" s="287">
        <f t="shared" si="18"/>
        <v>45</v>
      </c>
      <c r="U86" s="334">
        <f t="shared" si="19"/>
        <v>0</v>
      </c>
    </row>
    <row r="87" spans="1:21" ht="18" customHeight="1">
      <c r="A87" s="233">
        <f t="shared" si="20"/>
        <v>7</v>
      </c>
      <c r="B87" s="229" t="s">
        <v>67</v>
      </c>
      <c r="C87" s="223">
        <v>15</v>
      </c>
      <c r="D87" s="316">
        <v>100000</v>
      </c>
      <c r="E87" s="325">
        <f t="shared" si="9"/>
        <v>1500000</v>
      </c>
      <c r="F87" s="263">
        <f>E87/Rekap!C16*100</f>
        <v>0.0127404494405881</v>
      </c>
      <c r="G87" s="287">
        <f>'[1]Non Personil'!$P$87</f>
        <v>0</v>
      </c>
      <c r="H87" s="325">
        <f t="shared" si="10"/>
        <v>0</v>
      </c>
      <c r="I87" s="263">
        <f>'[1]Non Personil'!$O$87</f>
        <v>0</v>
      </c>
      <c r="J87" s="225">
        <v>0</v>
      </c>
      <c r="K87" s="225">
        <v>0</v>
      </c>
      <c r="L87" s="287">
        <f t="shared" si="11"/>
        <v>0</v>
      </c>
      <c r="M87" s="325">
        <f t="shared" si="12"/>
        <v>0</v>
      </c>
      <c r="N87" s="325">
        <f t="shared" si="13"/>
        <v>0</v>
      </c>
      <c r="O87" s="325">
        <f t="shared" si="14"/>
        <v>0</v>
      </c>
      <c r="P87" s="263">
        <f>O87/Rekap!C16*100</f>
        <v>0</v>
      </c>
      <c r="Q87" s="287">
        <f t="shared" si="15"/>
        <v>0</v>
      </c>
      <c r="R87" s="325">
        <f t="shared" si="16"/>
        <v>0</v>
      </c>
      <c r="S87" s="263">
        <f t="shared" si="17"/>
        <v>0</v>
      </c>
      <c r="T87" s="287">
        <f t="shared" si="18"/>
        <v>15</v>
      </c>
      <c r="U87" s="334">
        <f t="shared" si="19"/>
        <v>1500000</v>
      </c>
    </row>
    <row r="88" spans="1:21" ht="18" customHeight="1">
      <c r="A88" s="233">
        <f t="shared" si="20"/>
        <v>8</v>
      </c>
      <c r="B88" s="224" t="s">
        <v>90</v>
      </c>
      <c r="C88" s="223">
        <v>45</v>
      </c>
      <c r="D88" s="316">
        <v>100000</v>
      </c>
      <c r="E88" s="325">
        <f t="shared" si="9"/>
        <v>4500000</v>
      </c>
      <c r="F88" s="263">
        <f>E88/Rekap!C16*100</f>
        <v>0.0382213483217643</v>
      </c>
      <c r="G88" s="287">
        <f>'[1]Non Personil'!$P$88</f>
        <v>0</v>
      </c>
      <c r="H88" s="325">
        <f t="shared" si="10"/>
        <v>0</v>
      </c>
      <c r="I88" s="263">
        <f>'[1]Non Personil'!$O$88</f>
        <v>0</v>
      </c>
      <c r="J88" s="225">
        <v>0</v>
      </c>
      <c r="K88" s="225">
        <v>0</v>
      </c>
      <c r="L88" s="287">
        <f t="shared" si="11"/>
        <v>0</v>
      </c>
      <c r="M88" s="325">
        <f t="shared" si="12"/>
        <v>0</v>
      </c>
      <c r="N88" s="325">
        <f t="shared" si="13"/>
        <v>0</v>
      </c>
      <c r="O88" s="325">
        <f t="shared" si="14"/>
        <v>0</v>
      </c>
      <c r="P88" s="263">
        <f>O88/Rekap!C16*100</f>
        <v>0</v>
      </c>
      <c r="Q88" s="287">
        <f t="shared" si="15"/>
        <v>0</v>
      </c>
      <c r="R88" s="325">
        <f t="shared" si="16"/>
        <v>0</v>
      </c>
      <c r="S88" s="263">
        <f t="shared" si="17"/>
        <v>0</v>
      </c>
      <c r="T88" s="287">
        <f>+C88-Q88</f>
        <v>45</v>
      </c>
      <c r="U88" s="334">
        <f t="shared" si="19"/>
        <v>4500000</v>
      </c>
    </row>
    <row r="89" spans="1:21" ht="18" customHeight="1">
      <c r="A89" s="233">
        <f t="shared" si="20"/>
        <v>9</v>
      </c>
      <c r="B89" s="229" t="s">
        <v>68</v>
      </c>
      <c r="C89" s="223">
        <v>15</v>
      </c>
      <c r="D89" s="316">
        <v>150000</v>
      </c>
      <c r="E89" s="325">
        <f t="shared" si="9"/>
        <v>2250000</v>
      </c>
      <c r="F89" s="263">
        <f>E89/Rekap!C16*100</f>
        <v>0.01911067416088215</v>
      </c>
      <c r="G89" s="287">
        <f>'[1]Non Personil'!$P$89</f>
        <v>0</v>
      </c>
      <c r="H89" s="325">
        <f t="shared" si="10"/>
        <v>0</v>
      </c>
      <c r="I89" s="263">
        <f>'[1]Non Personil'!$O$89</f>
        <v>0</v>
      </c>
      <c r="J89" s="225">
        <v>0</v>
      </c>
      <c r="K89" s="225">
        <v>0</v>
      </c>
      <c r="L89" s="287">
        <f t="shared" si="11"/>
        <v>0</v>
      </c>
      <c r="M89" s="325">
        <f t="shared" si="12"/>
        <v>0</v>
      </c>
      <c r="N89" s="325">
        <f t="shared" si="13"/>
        <v>0</v>
      </c>
      <c r="O89" s="325">
        <f t="shared" si="14"/>
        <v>0</v>
      </c>
      <c r="P89" s="263">
        <f>O89/Rekap!C16*100</f>
        <v>0</v>
      </c>
      <c r="Q89" s="287">
        <f t="shared" si="15"/>
        <v>0</v>
      </c>
      <c r="R89" s="325">
        <f t="shared" si="16"/>
        <v>0</v>
      </c>
      <c r="S89" s="263">
        <f t="shared" si="17"/>
        <v>0</v>
      </c>
      <c r="T89" s="287">
        <f>+C89-Q89</f>
        <v>15</v>
      </c>
      <c r="U89" s="334">
        <f t="shared" si="19"/>
        <v>2250000</v>
      </c>
    </row>
    <row r="90" spans="1:21" ht="18" customHeight="1">
      <c r="A90" s="233">
        <f t="shared" si="20"/>
        <v>10</v>
      </c>
      <c r="B90" s="229" t="s">
        <v>69</v>
      </c>
      <c r="C90" s="223">
        <v>15</v>
      </c>
      <c r="D90" s="316">
        <v>50000</v>
      </c>
      <c r="E90" s="325">
        <f t="shared" si="9"/>
        <v>750000</v>
      </c>
      <c r="F90" s="263">
        <f>E90/Rekap!C16*100</f>
        <v>0.00637022472029405</v>
      </c>
      <c r="G90" s="287">
        <f>'[1]Non Personil'!$P$90</f>
        <v>0</v>
      </c>
      <c r="H90" s="325">
        <f t="shared" si="10"/>
        <v>0</v>
      </c>
      <c r="I90" s="263">
        <f>'[1]Non Personil'!$O$90</f>
        <v>0</v>
      </c>
      <c r="J90" s="225">
        <v>0</v>
      </c>
      <c r="K90" s="225">
        <v>0</v>
      </c>
      <c r="L90" s="287">
        <f t="shared" si="11"/>
        <v>0</v>
      </c>
      <c r="M90" s="325">
        <f t="shared" si="12"/>
        <v>0</v>
      </c>
      <c r="N90" s="325">
        <f t="shared" si="13"/>
        <v>0</v>
      </c>
      <c r="O90" s="325">
        <f t="shared" si="14"/>
        <v>0</v>
      </c>
      <c r="P90" s="263">
        <f>O90/Rekap!C16*100</f>
        <v>0</v>
      </c>
      <c r="Q90" s="287">
        <f t="shared" si="15"/>
        <v>0</v>
      </c>
      <c r="R90" s="325">
        <f t="shared" si="16"/>
        <v>0</v>
      </c>
      <c r="S90" s="263">
        <f t="shared" si="17"/>
        <v>0</v>
      </c>
      <c r="T90" s="287">
        <f>+C90-Q90</f>
        <v>15</v>
      </c>
      <c r="U90" s="334">
        <f t="shared" si="19"/>
        <v>750000</v>
      </c>
    </row>
    <row r="91" spans="1:21" ht="18" customHeight="1">
      <c r="A91" s="111"/>
      <c r="B91" s="112"/>
      <c r="C91" s="194"/>
      <c r="D91" s="320"/>
      <c r="E91" s="68"/>
      <c r="F91" s="267"/>
      <c r="G91" s="291"/>
      <c r="H91" s="68"/>
      <c r="I91" s="68"/>
      <c r="J91" s="119"/>
      <c r="K91" s="119"/>
      <c r="L91" s="291"/>
      <c r="M91" s="329"/>
      <c r="N91" s="329"/>
      <c r="O91" s="68"/>
      <c r="P91" s="267"/>
      <c r="Q91" s="291"/>
      <c r="R91" s="68"/>
      <c r="S91" s="68"/>
      <c r="T91" s="291"/>
      <c r="U91" s="69"/>
    </row>
    <row r="92" spans="1:21" s="138" customFormat="1" ht="18" customHeight="1">
      <c r="A92" s="133"/>
      <c r="B92" s="134" t="s">
        <v>32</v>
      </c>
      <c r="C92" s="192"/>
      <c r="D92" s="317"/>
      <c r="E92" s="135">
        <f>SUM(E81:E91)</f>
        <v>49125000</v>
      </c>
      <c r="F92" s="265">
        <f>SUM(F81:F91)</f>
        <v>0.4172497191792603</v>
      </c>
      <c r="G92" s="289"/>
      <c r="H92" s="135">
        <f aca="true" t="shared" si="21" ref="H92:U92">SUM(H81:H91)</f>
        <v>0</v>
      </c>
      <c r="I92" s="265">
        <f>SUM(I81:I91)</f>
        <v>0</v>
      </c>
      <c r="J92" s="136"/>
      <c r="K92" s="136"/>
      <c r="L92" s="289"/>
      <c r="M92" s="327">
        <f t="shared" si="21"/>
        <v>3000000</v>
      </c>
      <c r="N92" s="327">
        <f t="shared" si="21"/>
        <v>750000</v>
      </c>
      <c r="O92" s="135">
        <f t="shared" si="21"/>
        <v>3750000</v>
      </c>
      <c r="P92" s="265">
        <f t="shared" si="21"/>
        <v>0.03185112360147025</v>
      </c>
      <c r="Q92" s="289"/>
      <c r="R92" s="135">
        <f t="shared" si="21"/>
        <v>3750000</v>
      </c>
      <c r="S92" s="265">
        <f t="shared" si="21"/>
        <v>0.03185112360147025</v>
      </c>
      <c r="T92" s="289"/>
      <c r="U92" s="137">
        <f t="shared" si="21"/>
        <v>45375000</v>
      </c>
    </row>
    <row r="93" spans="1:21" ht="18" customHeight="1">
      <c r="A93" s="102" t="s">
        <v>31</v>
      </c>
      <c r="B93" s="96" t="s">
        <v>70</v>
      </c>
      <c r="C93" s="191"/>
      <c r="D93" s="315"/>
      <c r="E93" s="63"/>
      <c r="F93" s="264"/>
      <c r="G93" s="288"/>
      <c r="H93" s="63"/>
      <c r="I93" s="63"/>
      <c r="J93" s="117"/>
      <c r="K93" s="117"/>
      <c r="L93" s="288"/>
      <c r="M93" s="326"/>
      <c r="N93" s="326"/>
      <c r="O93" s="63"/>
      <c r="P93" s="264"/>
      <c r="Q93" s="288"/>
      <c r="R93" s="63"/>
      <c r="S93" s="63"/>
      <c r="T93" s="288"/>
      <c r="U93" s="65"/>
    </row>
    <row r="94" spans="1:21" ht="18" customHeight="1">
      <c r="A94" s="221">
        <v>1</v>
      </c>
      <c r="B94" s="222" t="s">
        <v>33</v>
      </c>
      <c r="C94" s="223">
        <v>3</v>
      </c>
      <c r="D94" s="316">
        <v>28800000</v>
      </c>
      <c r="E94" s="325">
        <f>+D94*C94</f>
        <v>86400000</v>
      </c>
      <c r="F94" s="263">
        <f>E94/Rekap!C16*100</f>
        <v>0.7338498877778745</v>
      </c>
      <c r="G94" s="287">
        <f>'[1]Non Personil'!$P$94</f>
        <v>2</v>
      </c>
      <c r="H94" s="325">
        <f>G94*D94</f>
        <v>57600000</v>
      </c>
      <c r="I94" s="263">
        <f>'[1]Non Personil'!$O$94</f>
        <v>0.48923325851858307</v>
      </c>
      <c r="J94" s="225"/>
      <c r="K94" s="225">
        <f>+J94*H94</f>
        <v>0</v>
      </c>
      <c r="L94" s="287">
        <f>+K94+J94</f>
        <v>0</v>
      </c>
      <c r="M94" s="325">
        <f>+J94*D94</f>
        <v>0</v>
      </c>
      <c r="N94" s="325">
        <f>+K94*D94</f>
        <v>0</v>
      </c>
      <c r="O94" s="325">
        <f>+N94+M94</f>
        <v>0</v>
      </c>
      <c r="P94" s="263">
        <f>O94/Rekap!C16*100</f>
        <v>0</v>
      </c>
      <c r="Q94" s="287">
        <f>+G94+L94</f>
        <v>2</v>
      </c>
      <c r="R94" s="325">
        <f>+H94+O94</f>
        <v>57600000</v>
      </c>
      <c r="S94" s="263">
        <f>I94+P94</f>
        <v>0.48923325851858307</v>
      </c>
      <c r="T94" s="287">
        <f>+C94-Q94</f>
        <v>1</v>
      </c>
      <c r="U94" s="334">
        <f>+E94-R94</f>
        <v>28800000</v>
      </c>
    </row>
    <row r="95" spans="1:21" ht="18" customHeight="1">
      <c r="A95" s="221">
        <v>2</v>
      </c>
      <c r="B95" s="222" t="s">
        <v>34</v>
      </c>
      <c r="C95" s="223">
        <f>7*36</f>
        <v>252</v>
      </c>
      <c r="D95" s="316">
        <v>2000000</v>
      </c>
      <c r="E95" s="325">
        <f>+D95*C95</f>
        <v>504000000</v>
      </c>
      <c r="F95" s="263">
        <f>E95/Rekap!C16*100</f>
        <v>4.280791012037601</v>
      </c>
      <c r="G95" s="287">
        <f>'[1]Non Personil'!$P$95</f>
        <v>168</v>
      </c>
      <c r="H95" s="325">
        <f>G95*D95</f>
        <v>336000000</v>
      </c>
      <c r="I95" s="263">
        <f>'[1]Non Personil'!$O$95</f>
        <v>2.853860674691734</v>
      </c>
      <c r="J95" s="225"/>
      <c r="K95" s="225"/>
      <c r="L95" s="287">
        <f>+K95+J95</f>
        <v>0</v>
      </c>
      <c r="M95" s="325">
        <f>+J95*D95</f>
        <v>0</v>
      </c>
      <c r="N95" s="325">
        <f>+K95*D95</f>
        <v>0</v>
      </c>
      <c r="O95" s="325">
        <f>+N95+M95</f>
        <v>0</v>
      </c>
      <c r="P95" s="263">
        <f>O95/Rekap!C16*100</f>
        <v>0</v>
      </c>
      <c r="Q95" s="287">
        <f>+G95+L95</f>
        <v>168</v>
      </c>
      <c r="R95" s="325">
        <f>+H95+O95</f>
        <v>336000000</v>
      </c>
      <c r="S95" s="263">
        <f>I95+P95</f>
        <v>2.853860674691734</v>
      </c>
      <c r="T95" s="287">
        <f>+C95-Q95</f>
        <v>84</v>
      </c>
      <c r="U95" s="334">
        <f>+E95-R95</f>
        <v>168000000</v>
      </c>
    </row>
    <row r="96" spans="1:21" ht="18" customHeight="1">
      <c r="A96" s="108"/>
      <c r="B96" s="101"/>
      <c r="C96" s="194"/>
      <c r="D96" s="320" t="s">
        <v>55</v>
      </c>
      <c r="E96" s="68"/>
      <c r="F96" s="267"/>
      <c r="G96" s="291"/>
      <c r="H96" s="68"/>
      <c r="I96" s="68"/>
      <c r="J96" s="119"/>
      <c r="K96" s="119"/>
      <c r="L96" s="291"/>
      <c r="M96" s="329"/>
      <c r="N96" s="329"/>
      <c r="O96" s="68"/>
      <c r="P96" s="267"/>
      <c r="Q96" s="291"/>
      <c r="R96" s="68"/>
      <c r="S96" s="68"/>
      <c r="T96" s="291"/>
      <c r="U96" s="69"/>
    </row>
    <row r="97" spans="1:21" s="138" customFormat="1" ht="18" customHeight="1">
      <c r="A97" s="133"/>
      <c r="B97" s="134" t="s">
        <v>39</v>
      </c>
      <c r="C97" s="192"/>
      <c r="D97" s="317"/>
      <c r="E97" s="135">
        <f>SUM(E94:E96)</f>
        <v>590400000</v>
      </c>
      <c r="F97" s="265">
        <f>SUM(F94:F96)</f>
        <v>5.0146408998154754</v>
      </c>
      <c r="G97" s="289"/>
      <c r="H97" s="135">
        <f aca="true" t="shared" si="22" ref="H97:S97">SUM(H94:H96)</f>
        <v>393600000</v>
      </c>
      <c r="I97" s="265">
        <f>SUM(I94:I96)</f>
        <v>3.343093933210317</v>
      </c>
      <c r="J97" s="136">
        <f t="shared" si="22"/>
        <v>0</v>
      </c>
      <c r="K97" s="136">
        <f t="shared" si="22"/>
        <v>0</v>
      </c>
      <c r="L97" s="289">
        <f t="shared" si="22"/>
        <v>0</v>
      </c>
      <c r="M97" s="327">
        <f t="shared" si="22"/>
        <v>0</v>
      </c>
      <c r="N97" s="327">
        <f t="shared" si="22"/>
        <v>0</v>
      </c>
      <c r="O97" s="135">
        <f t="shared" si="22"/>
        <v>0</v>
      </c>
      <c r="P97" s="265">
        <f t="shared" si="22"/>
        <v>0</v>
      </c>
      <c r="Q97" s="289"/>
      <c r="R97" s="135">
        <f t="shared" si="22"/>
        <v>393600000</v>
      </c>
      <c r="S97" s="265">
        <f t="shared" si="22"/>
        <v>3.343093933210317</v>
      </c>
      <c r="T97" s="289"/>
      <c r="U97" s="137">
        <f>SUM(U94:U95)</f>
        <v>196800000</v>
      </c>
    </row>
    <row r="98" spans="1:21" s="159" customFormat="1" ht="24" customHeight="1" thickBot="1">
      <c r="A98" s="155"/>
      <c r="B98" s="156" t="s">
        <v>120</v>
      </c>
      <c r="C98" s="157"/>
      <c r="D98" s="324"/>
      <c r="E98" s="172">
        <f>+E97+E92+E79+E69+E59+E54+E48+E34+E27+E15</f>
        <v>5048725000</v>
      </c>
      <c r="F98" s="270">
        <f>+F97+F92+F79+F69+F59+F54+F48+F34+F27+F15</f>
        <v>42.88201706795543</v>
      </c>
      <c r="G98" s="293"/>
      <c r="H98" s="172">
        <f>+H97+H92+H79+H69+H59+H54+H48+H34+H27+H15</f>
        <v>567650000</v>
      </c>
      <c r="I98" s="270">
        <f>+I97+I92+I79+I69+I59+I54+I48+I34+I27+I15</f>
        <v>4.821410749966557</v>
      </c>
      <c r="J98" s="158"/>
      <c r="K98" s="158"/>
      <c r="L98" s="293"/>
      <c r="M98" s="333">
        <f>+M97+M92+M79+M69+M59+M54+M48+M34+M27+M15</f>
        <v>37350000</v>
      </c>
      <c r="N98" s="333">
        <f>+N97+N92+N79+N69+N59+N54+N48+N34+N27+N15</f>
        <v>35500000</v>
      </c>
      <c r="O98" s="172">
        <f>+O97+O92+O79+O69+O59+O54+O48+O34+O27+O15</f>
        <v>72850000</v>
      </c>
      <c r="P98" s="270">
        <f>+P97+P92+P79+P69+P59+P54+P48+P34+P27+P15</f>
        <v>0.618761161164562</v>
      </c>
      <c r="Q98" s="293"/>
      <c r="R98" s="172">
        <f>+R97+R92+R79+R69+R59+R54+R48+R34+R27+R15</f>
        <v>640500000</v>
      </c>
      <c r="S98" s="270">
        <f>+S97+S92+S79+S69+S59+S54+S48+S34+S27+S15</f>
        <v>5.4401719111311175</v>
      </c>
      <c r="T98" s="293"/>
      <c r="U98" s="307">
        <f>+U97+U92+U79+U69+U59+U54+U48+U34+U27+U15</f>
        <v>4408225000</v>
      </c>
    </row>
    <row r="99" ht="15.75" thickTop="1"/>
  </sheetData>
  <sheetProtection/>
  <mergeCells count="7">
    <mergeCell ref="Q8:Q9"/>
    <mergeCell ref="T8:T9"/>
    <mergeCell ref="A7:A9"/>
    <mergeCell ref="B7:B9"/>
    <mergeCell ref="C8:C9"/>
    <mergeCell ref="G8:G9"/>
    <mergeCell ref="S8:S9"/>
  </mergeCells>
  <hyperlinks>
    <hyperlink ref="C52" r:id="rId1" display="=@sum(A!K18:K51)"/>
  </hyperlinks>
  <printOptions horizontalCentered="1"/>
  <pageMargins left="0.31496062992125984" right="0.15748031496062992" top="0.5905511811023623" bottom="0" header="0" footer="0"/>
  <pageSetup fitToHeight="0" fitToWidth="0" horizontalDpi="300" verticalDpi="300" orientation="landscape" paperSize="9" scale="49" r:id="rId2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jantim</dc:creator>
  <cp:keywords/>
  <dc:description/>
  <cp:lastModifiedBy>user</cp:lastModifiedBy>
  <cp:lastPrinted>2010-09-07T15:26:15Z</cp:lastPrinted>
  <dcterms:created xsi:type="dcterms:W3CDTF">2002-02-28T21:17:44Z</dcterms:created>
  <dcterms:modified xsi:type="dcterms:W3CDTF">2010-09-08T01:27:50Z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vent">
    <vt:lpwstr/>
  </property>
</Properties>
</file>